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Consulting\Accreditation-Ontario Public Library Guidelines\Checklist - Current_2026\"/>
    </mc:Choice>
  </mc:AlternateContent>
  <xr:revisionPtr revIDLastSave="0" documentId="8_{549C0EE7-56D4-4AE3-B3A9-946D8DBCB3FE}" xr6:coauthVersionLast="47" xr6:coauthVersionMax="47" xr10:uidLastSave="{00000000-0000-0000-0000-000000000000}"/>
  <bookViews>
    <workbookView xWindow="-47655" yWindow="-3150" windowWidth="24180" windowHeight="18135" tabRatio="888" firstSheet="4" activeTab="9" xr2:uid="{00000000-000D-0000-FFFF-FFFF00000000}"/>
  </bookViews>
  <sheets>
    <sheet name="Consignes" sheetId="1" r:id="rId1"/>
    <sheet name="Resume" sheetId="2" r:id="rId2"/>
    <sheet name="calculations" sheetId="3" state="hidden" r:id="rId3"/>
    <sheet name="Domaine 1 Gouvernance..." sheetId="4" r:id="rId4"/>
    <sheet name="Domaine 2 Planification" sheetId="5" r:id="rId5"/>
    <sheet name="Domaine 3 Politiques" sheetId="6" r:id="rId6"/>
    <sheet name="Domaine 4 Personnel" sheetId="7" r:id="rId7"/>
    <sheet name="Domaine 5 Generalites" sheetId="8" r:id="rId8"/>
    <sheet name="Domaine 6 Collections-Services" sheetId="9" r:id="rId9"/>
    <sheet name="Domaine 7 Amenagement" sheetId="10" r:id="rId10"/>
  </sheets>
  <definedNames>
    <definedName name="_xlnm._FilterDatabase" localSheetId="2" hidden="1">calculations!#REF!</definedName>
    <definedName name="_xlnm._FilterDatabase" localSheetId="9" hidden="1">'Domaine 7 Amenagement'!$E$3:$E$8</definedName>
    <definedName name="_Hlk127941043" localSheetId="5">'Domaine 3 Politiques'!#REF!</definedName>
    <definedName name="_Hlk36461406" localSheetId="7">'Domaine 5 Generalites'!$B$25</definedName>
    <definedName name="_Hlk64633707" localSheetId="5">'Domaine 3 Politiques'!#REF!</definedName>
    <definedName name="_xlnm.Criteria" localSheetId="2">calculations!#REF!</definedName>
    <definedName name="_xlnm.Extract" localSheetId="2">calculations!#REF!</definedName>
    <definedName name="OLE_LINK1" localSheetId="4">'Domaine 2 Planification'!$A$3</definedName>
    <definedName name="_xlnm.Print_Area" localSheetId="0">Consignes!$A$1:$U$36</definedName>
    <definedName name="_xlnm.Print_Area" localSheetId="1">Resume!$B$2:$P$19</definedName>
    <definedName name="_xlnm.Print_Titles" localSheetId="1">Resume!$2:$3</definedName>
    <definedName name="see_details">Resume!$E$11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3" i="3" l="1"/>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01" i="3"/>
  <c r="AA231" i="3"/>
  <c r="AA232" i="3"/>
  <c r="AA233" i="3"/>
  <c r="AA234" i="3"/>
  <c r="AA202" i="3"/>
  <c r="AB202" i="3" s="1"/>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01" i="3"/>
  <c r="AB235" i="3" l="1"/>
  <c r="AA235" i="3"/>
  <c r="G17" i="2" l="1"/>
  <c r="AB173" i="3"/>
  <c r="AB174" i="3"/>
  <c r="AB175" i="3"/>
  <c r="AB176" i="3"/>
  <c r="AB177" i="3"/>
  <c r="AB178" i="3"/>
  <c r="AB179" i="3"/>
  <c r="AB181" i="3"/>
  <c r="AB182" i="3"/>
  <c r="AB183" i="3"/>
  <c r="AB184" i="3"/>
  <c r="AB185" i="3"/>
  <c r="AB186" i="3"/>
  <c r="AB187" i="3"/>
  <c r="AB189" i="3"/>
  <c r="AB190" i="3"/>
  <c r="AB191" i="3"/>
  <c r="AB192" i="3"/>
  <c r="AB193" i="3"/>
  <c r="AB194" i="3"/>
  <c r="AB195" i="3"/>
  <c r="AB196" i="3"/>
  <c r="AB171" i="3"/>
  <c r="AA171" i="3"/>
  <c r="AA172" i="3"/>
  <c r="AB172" i="3" s="1"/>
  <c r="AA173" i="3"/>
  <c r="AA174" i="3"/>
  <c r="AA175" i="3"/>
  <c r="AA176" i="3"/>
  <c r="AA177" i="3"/>
  <c r="AA178" i="3"/>
  <c r="AA179" i="3"/>
  <c r="AA180" i="3"/>
  <c r="AA181" i="3"/>
  <c r="AA182" i="3"/>
  <c r="AA183" i="3"/>
  <c r="AA184" i="3"/>
  <c r="AA185" i="3"/>
  <c r="AA186" i="3"/>
  <c r="AA187" i="3"/>
  <c r="AA188" i="3"/>
  <c r="AB188" i="3" s="1"/>
  <c r="AA189" i="3"/>
  <c r="AA190" i="3"/>
  <c r="AA191" i="3"/>
  <c r="AA192" i="3"/>
  <c r="AA193" i="3"/>
  <c r="AA194" i="3"/>
  <c r="AA195" i="3"/>
  <c r="AA196" i="3"/>
  <c r="AB114" i="3"/>
  <c r="AB115" i="3"/>
  <c r="AB116" i="3"/>
  <c r="AB117" i="3"/>
  <c r="AB118" i="3"/>
  <c r="AB119" i="3"/>
  <c r="AB121" i="3"/>
  <c r="AB122" i="3"/>
  <c r="AB123" i="3"/>
  <c r="AB124" i="3"/>
  <c r="AB125" i="3"/>
  <c r="AB126" i="3"/>
  <c r="AB127" i="3"/>
  <c r="AB128" i="3"/>
  <c r="AB129" i="3"/>
  <c r="AB131" i="3"/>
  <c r="AB132" i="3"/>
  <c r="AB133" i="3"/>
  <c r="AB134" i="3"/>
  <c r="AB135" i="3"/>
  <c r="AB136" i="3"/>
  <c r="AB113" i="3"/>
  <c r="AA78" i="3"/>
  <c r="AA79" i="3"/>
  <c r="AA80" i="3"/>
  <c r="AA81" i="3"/>
  <c r="AA82" i="3"/>
  <c r="AA83" i="3"/>
  <c r="AA84" i="3"/>
  <c r="AA85" i="3"/>
  <c r="AA86" i="3"/>
  <c r="AA87" i="3"/>
  <c r="AB87" i="3" s="1"/>
  <c r="AA88" i="3"/>
  <c r="AA89" i="3"/>
  <c r="AB89" i="3" s="1"/>
  <c r="AA90" i="3"/>
  <c r="AA91" i="3"/>
  <c r="AA92" i="3"/>
  <c r="AA93" i="3"/>
  <c r="AA94" i="3"/>
  <c r="AA95" i="3"/>
  <c r="AA96" i="3"/>
  <c r="AA97" i="3"/>
  <c r="AA98" i="3"/>
  <c r="AA99" i="3"/>
  <c r="AA100" i="3"/>
  <c r="AA101" i="3"/>
  <c r="AB101" i="3" s="1"/>
  <c r="AA102" i="3"/>
  <c r="AA103" i="3"/>
  <c r="AA104" i="3"/>
  <c r="AA105" i="3"/>
  <c r="AA106" i="3"/>
  <c r="AA107" i="3"/>
  <c r="AA108" i="3"/>
  <c r="AA109" i="3"/>
  <c r="AB109" i="3" s="1"/>
  <c r="AA110" i="3"/>
  <c r="AB110" i="3" s="1"/>
  <c r="AA77" i="3"/>
  <c r="AA114" i="3"/>
  <c r="AA115" i="3"/>
  <c r="AA116" i="3"/>
  <c r="AA117" i="3"/>
  <c r="AA118" i="3"/>
  <c r="AA119" i="3"/>
  <c r="AA120" i="3"/>
  <c r="AB120" i="3" s="1"/>
  <c r="AA121" i="3"/>
  <c r="AA122" i="3"/>
  <c r="AA123" i="3"/>
  <c r="AA124" i="3"/>
  <c r="AA125" i="3"/>
  <c r="AA126" i="3"/>
  <c r="AA127" i="3"/>
  <c r="AA128" i="3"/>
  <c r="AA129" i="3"/>
  <c r="AA130" i="3"/>
  <c r="AB130" i="3" s="1"/>
  <c r="AA131" i="3"/>
  <c r="AA132" i="3"/>
  <c r="AA133" i="3"/>
  <c r="AA134" i="3"/>
  <c r="AA135" i="3"/>
  <c r="AA136" i="3"/>
  <c r="AA113" i="3"/>
  <c r="AA45" i="3"/>
  <c r="AB45" i="3" s="1"/>
  <c r="AB108" i="3"/>
  <c r="AB78" i="3"/>
  <c r="AB79" i="3"/>
  <c r="AB80" i="3"/>
  <c r="AB81" i="3"/>
  <c r="AB82" i="3"/>
  <c r="AB83" i="3"/>
  <c r="AB84" i="3"/>
  <c r="AB85" i="3"/>
  <c r="AB86" i="3"/>
  <c r="AB88" i="3"/>
  <c r="AB90" i="3"/>
  <c r="AB91" i="3"/>
  <c r="AB92" i="3"/>
  <c r="AB93" i="3"/>
  <c r="AB94" i="3"/>
  <c r="AB95" i="3"/>
  <c r="AB96" i="3"/>
  <c r="AB97" i="3"/>
  <c r="AB98" i="3"/>
  <c r="AB99" i="3"/>
  <c r="AB100" i="3"/>
  <c r="AB102" i="3"/>
  <c r="AB103" i="3"/>
  <c r="AB104" i="3"/>
  <c r="AB105" i="3"/>
  <c r="AB106" i="3"/>
  <c r="AB107" i="3"/>
  <c r="AB77" i="3"/>
  <c r="AB46" i="3"/>
  <c r="AB47" i="3"/>
  <c r="AB48" i="3"/>
  <c r="AB49" i="3"/>
  <c r="AB50" i="3"/>
  <c r="AB52" i="3"/>
  <c r="AB53" i="3"/>
  <c r="AB54" i="3"/>
  <c r="AB55" i="3"/>
  <c r="AB57" i="3"/>
  <c r="AB58" i="3"/>
  <c r="AB60" i="3"/>
  <c r="AB61" i="3"/>
  <c r="AB62" i="3"/>
  <c r="AB63" i="3"/>
  <c r="AB64" i="3"/>
  <c r="AB65" i="3"/>
  <c r="AB67" i="3"/>
  <c r="AB68" i="3"/>
  <c r="AB69" i="3"/>
  <c r="AB70" i="3"/>
  <c r="AB71" i="3"/>
  <c r="AB72" i="3"/>
  <c r="AB73" i="3"/>
  <c r="AB74" i="3"/>
  <c r="AB3" i="3"/>
  <c r="Z75" i="3"/>
  <c r="AA66" i="3"/>
  <c r="AB66" i="3" s="1"/>
  <c r="AA67" i="3"/>
  <c r="AA68" i="3"/>
  <c r="AA69" i="3"/>
  <c r="AA70" i="3"/>
  <c r="AA71" i="3"/>
  <c r="AA72" i="3"/>
  <c r="AA73" i="3"/>
  <c r="AA74" i="3"/>
  <c r="AA46" i="3"/>
  <c r="AA47" i="3"/>
  <c r="AA48" i="3"/>
  <c r="AA49" i="3"/>
  <c r="AA50" i="3"/>
  <c r="AA51" i="3"/>
  <c r="AA52" i="3"/>
  <c r="AA53" i="3"/>
  <c r="AA54" i="3"/>
  <c r="AA55" i="3"/>
  <c r="AA56" i="3"/>
  <c r="AB56" i="3" s="1"/>
  <c r="AA57" i="3"/>
  <c r="AA58" i="3"/>
  <c r="AA59" i="3"/>
  <c r="AB59" i="3" s="1"/>
  <c r="AA60" i="3"/>
  <c r="AA61" i="3"/>
  <c r="AA62" i="3"/>
  <c r="AA63" i="3"/>
  <c r="AA64" i="3"/>
  <c r="AA65" i="3"/>
  <c r="AB164" i="3"/>
  <c r="AB165" i="3"/>
  <c r="AB166" i="3"/>
  <c r="AB167" i="3"/>
  <c r="AB141" i="3"/>
  <c r="AB143" i="3"/>
  <c r="AB144" i="3"/>
  <c r="AB146" i="3"/>
  <c r="AB147" i="3"/>
  <c r="AB148" i="3"/>
  <c r="AB149" i="3"/>
  <c r="AB150" i="3"/>
  <c r="AB151" i="3"/>
  <c r="AB152" i="3"/>
  <c r="AB154" i="3"/>
  <c r="AB155" i="3"/>
  <c r="AB156" i="3"/>
  <c r="AB157" i="3"/>
  <c r="AB158" i="3"/>
  <c r="AB159" i="3"/>
  <c r="AB161" i="3"/>
  <c r="AB162" i="3"/>
  <c r="AB163" i="3"/>
  <c r="AB140" i="3"/>
  <c r="AA141" i="3"/>
  <c r="AA142" i="3"/>
  <c r="AB142" i="3" s="1"/>
  <c r="AA143" i="3"/>
  <c r="AA144" i="3"/>
  <c r="AA145" i="3"/>
  <c r="AB145" i="3" s="1"/>
  <c r="AA146" i="3"/>
  <c r="AA147" i="3"/>
  <c r="AA148" i="3"/>
  <c r="AA149" i="3"/>
  <c r="AA150" i="3"/>
  <c r="AA151" i="3"/>
  <c r="AA152" i="3"/>
  <c r="AA153" i="3"/>
  <c r="AB153" i="3" s="1"/>
  <c r="AA154" i="3"/>
  <c r="AA155" i="3"/>
  <c r="AA156" i="3"/>
  <c r="AA157" i="3"/>
  <c r="AA158" i="3"/>
  <c r="AA159" i="3"/>
  <c r="AA160" i="3"/>
  <c r="AB160" i="3" s="1"/>
  <c r="AA161" i="3"/>
  <c r="AA162" i="3"/>
  <c r="AA163" i="3"/>
  <c r="AA164" i="3"/>
  <c r="AA165" i="3"/>
  <c r="AA166" i="3"/>
  <c r="AA167" i="3"/>
  <c r="AA140" i="3"/>
  <c r="AA3" i="3"/>
  <c r="AB26" i="3"/>
  <c r="AB27" i="3"/>
  <c r="AB28" i="3"/>
  <c r="AB30" i="3"/>
  <c r="AB31" i="3"/>
  <c r="AB32" i="3"/>
  <c r="AB33" i="3"/>
  <c r="AB34" i="3"/>
  <c r="AB35" i="3"/>
  <c r="AB36" i="3"/>
  <c r="AB37" i="3"/>
  <c r="AB38" i="3"/>
  <c r="AB39" i="3"/>
  <c r="AB40" i="3"/>
  <c r="AB41" i="3"/>
  <c r="AB42" i="3"/>
  <c r="AB5" i="3"/>
  <c r="AB6" i="3"/>
  <c r="AB7" i="3"/>
  <c r="AB8" i="3"/>
  <c r="AB9" i="3"/>
  <c r="AB10" i="3"/>
  <c r="AB11" i="3"/>
  <c r="AB12" i="3"/>
  <c r="AB13" i="3"/>
  <c r="AB14" i="3"/>
  <c r="AB15" i="3"/>
  <c r="AB16" i="3"/>
  <c r="AB17" i="3"/>
  <c r="AB18" i="3"/>
  <c r="AB19" i="3"/>
  <c r="AB20" i="3"/>
  <c r="AB21" i="3"/>
  <c r="AB23" i="3"/>
  <c r="AB24" i="3"/>
  <c r="AB25" i="3"/>
  <c r="Z43" i="3"/>
  <c r="AA24" i="3"/>
  <c r="AA25" i="3"/>
  <c r="AA26" i="3"/>
  <c r="AA27" i="3"/>
  <c r="AA28" i="3"/>
  <c r="AA29" i="3"/>
  <c r="AB29" i="3" s="1"/>
  <c r="AA30" i="3"/>
  <c r="AA31" i="3"/>
  <c r="AA32" i="3"/>
  <c r="AA33" i="3"/>
  <c r="AA34" i="3"/>
  <c r="AA35" i="3"/>
  <c r="AA36" i="3"/>
  <c r="AA37" i="3"/>
  <c r="AA38" i="3"/>
  <c r="AA39" i="3"/>
  <c r="AA40" i="3"/>
  <c r="AA41" i="3"/>
  <c r="AA42" i="3"/>
  <c r="AA5" i="3"/>
  <c r="AA6" i="3"/>
  <c r="AA7" i="3"/>
  <c r="AA8" i="3"/>
  <c r="AA9" i="3"/>
  <c r="AA10" i="3"/>
  <c r="AA11" i="3"/>
  <c r="AA12" i="3"/>
  <c r="AA13" i="3"/>
  <c r="AA14" i="3"/>
  <c r="AA15" i="3"/>
  <c r="AA16" i="3"/>
  <c r="AA17" i="3"/>
  <c r="AA18" i="3"/>
  <c r="AA19" i="3"/>
  <c r="AA20" i="3"/>
  <c r="AA21" i="3"/>
  <c r="AA22" i="3"/>
  <c r="AB22" i="3" s="1"/>
  <c r="AA23" i="3"/>
  <c r="AA4" i="3"/>
  <c r="AB4" i="3" s="1"/>
  <c r="Z4" i="3"/>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A137" i="3"/>
  <c r="A134" i="3"/>
  <c r="A135" i="3"/>
  <c r="A136" i="3"/>
  <c r="E222" i="3"/>
  <c r="F222" i="3"/>
  <c r="G222" i="3"/>
  <c r="H222" i="3"/>
  <c r="E223" i="3"/>
  <c r="F223" i="3"/>
  <c r="G223" i="3"/>
  <c r="H223" i="3"/>
  <c r="E224" i="3"/>
  <c r="F224" i="3"/>
  <c r="G224" i="3"/>
  <c r="H224" i="3"/>
  <c r="E225" i="3"/>
  <c r="F225" i="3"/>
  <c r="G225" i="3"/>
  <c r="H225" i="3"/>
  <c r="E226" i="3"/>
  <c r="F226" i="3"/>
  <c r="G226" i="3"/>
  <c r="H226" i="3"/>
  <c r="E227" i="3"/>
  <c r="F227" i="3"/>
  <c r="G227" i="3"/>
  <c r="H227" i="3"/>
  <c r="E228" i="3"/>
  <c r="F228" i="3"/>
  <c r="G228" i="3"/>
  <c r="H228" i="3"/>
  <c r="E229" i="3"/>
  <c r="F229" i="3"/>
  <c r="G229" i="3"/>
  <c r="H229" i="3"/>
  <c r="E230" i="3"/>
  <c r="F230" i="3"/>
  <c r="G230" i="3"/>
  <c r="H230" i="3"/>
  <c r="E231" i="3"/>
  <c r="F231" i="3"/>
  <c r="G231" i="3"/>
  <c r="H231" i="3"/>
  <c r="E232" i="3"/>
  <c r="F232" i="3"/>
  <c r="G232" i="3"/>
  <c r="H232" i="3"/>
  <c r="E233" i="3"/>
  <c r="F233" i="3"/>
  <c r="G233" i="3"/>
  <c r="H233" i="3"/>
  <c r="E234" i="3"/>
  <c r="F234" i="3"/>
  <c r="G234" i="3"/>
  <c r="H234" i="3"/>
  <c r="E235" i="3"/>
  <c r="F235" i="3"/>
  <c r="G235" i="3"/>
  <c r="H235" i="3"/>
  <c r="E236" i="3"/>
  <c r="F236" i="3"/>
  <c r="G236" i="3"/>
  <c r="H236" i="3"/>
  <c r="E202" i="3"/>
  <c r="F202" i="3"/>
  <c r="G202" i="3"/>
  <c r="H202" i="3"/>
  <c r="E203" i="3"/>
  <c r="F203" i="3"/>
  <c r="G203" i="3"/>
  <c r="H203" i="3"/>
  <c r="E204" i="3"/>
  <c r="F204" i="3"/>
  <c r="G204" i="3"/>
  <c r="H204" i="3"/>
  <c r="E205" i="3"/>
  <c r="F205" i="3"/>
  <c r="G205" i="3"/>
  <c r="H205" i="3"/>
  <c r="E206" i="3"/>
  <c r="F206" i="3"/>
  <c r="G206" i="3"/>
  <c r="H206" i="3"/>
  <c r="E207" i="3"/>
  <c r="F207" i="3"/>
  <c r="G207" i="3"/>
  <c r="H207" i="3"/>
  <c r="E208" i="3"/>
  <c r="F208" i="3"/>
  <c r="G208" i="3"/>
  <c r="H208" i="3"/>
  <c r="E209" i="3"/>
  <c r="F209" i="3"/>
  <c r="G209" i="3"/>
  <c r="H209" i="3"/>
  <c r="E210" i="3"/>
  <c r="F210" i="3"/>
  <c r="G210" i="3"/>
  <c r="H210" i="3"/>
  <c r="E211" i="3"/>
  <c r="F211" i="3"/>
  <c r="G211" i="3"/>
  <c r="H211" i="3"/>
  <c r="E212" i="3"/>
  <c r="F212" i="3"/>
  <c r="G212" i="3"/>
  <c r="H212" i="3"/>
  <c r="E213" i="3"/>
  <c r="F213" i="3"/>
  <c r="G213" i="3"/>
  <c r="H213" i="3"/>
  <c r="E214" i="3"/>
  <c r="F214" i="3"/>
  <c r="G214" i="3"/>
  <c r="H214" i="3"/>
  <c r="E215" i="3"/>
  <c r="F215" i="3"/>
  <c r="G215" i="3"/>
  <c r="H215" i="3"/>
  <c r="E216" i="3"/>
  <c r="F216" i="3"/>
  <c r="G216" i="3"/>
  <c r="H216" i="3"/>
  <c r="E217" i="3"/>
  <c r="F217" i="3"/>
  <c r="G217" i="3"/>
  <c r="H217" i="3"/>
  <c r="E218" i="3"/>
  <c r="F218" i="3"/>
  <c r="G218" i="3"/>
  <c r="H218" i="3"/>
  <c r="E219" i="3"/>
  <c r="F219" i="3"/>
  <c r="G219" i="3"/>
  <c r="H219" i="3"/>
  <c r="E220" i="3"/>
  <c r="F220" i="3"/>
  <c r="G220" i="3"/>
  <c r="H220" i="3"/>
  <c r="E221" i="3"/>
  <c r="F221" i="3"/>
  <c r="G221" i="3"/>
  <c r="H22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A232" i="3"/>
  <c r="A233" i="3"/>
  <c r="A234" i="3"/>
  <c r="A235" i="3"/>
  <c r="A236" i="3"/>
  <c r="A202" i="3"/>
  <c r="A237" i="3" s="1"/>
  <c r="M9" i="3" s="1"/>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01" i="3"/>
  <c r="D197" i="3"/>
  <c r="E172" i="3"/>
  <c r="F172" i="3"/>
  <c r="G172" i="3"/>
  <c r="H172" i="3"/>
  <c r="E173" i="3"/>
  <c r="F173" i="3"/>
  <c r="G173" i="3"/>
  <c r="H173" i="3"/>
  <c r="E174" i="3"/>
  <c r="F174" i="3"/>
  <c r="G174" i="3"/>
  <c r="H174" i="3"/>
  <c r="E175" i="3"/>
  <c r="F175" i="3"/>
  <c r="G175" i="3"/>
  <c r="H175" i="3"/>
  <c r="E176" i="3"/>
  <c r="F176" i="3"/>
  <c r="G176" i="3"/>
  <c r="H176" i="3"/>
  <c r="E177" i="3"/>
  <c r="F177" i="3"/>
  <c r="G177" i="3"/>
  <c r="H177" i="3"/>
  <c r="E178" i="3"/>
  <c r="F178" i="3"/>
  <c r="G178" i="3"/>
  <c r="H178" i="3"/>
  <c r="E179" i="3"/>
  <c r="F179" i="3"/>
  <c r="G179" i="3"/>
  <c r="H179" i="3"/>
  <c r="E180" i="3"/>
  <c r="F180" i="3"/>
  <c r="G180" i="3"/>
  <c r="H180" i="3"/>
  <c r="E181" i="3"/>
  <c r="F181" i="3"/>
  <c r="G181" i="3"/>
  <c r="H181" i="3"/>
  <c r="E182" i="3"/>
  <c r="F182" i="3"/>
  <c r="G182" i="3"/>
  <c r="H182" i="3"/>
  <c r="E183" i="3"/>
  <c r="F183" i="3"/>
  <c r="G183" i="3"/>
  <c r="H183" i="3"/>
  <c r="E184" i="3"/>
  <c r="F184" i="3"/>
  <c r="G184" i="3"/>
  <c r="H184" i="3"/>
  <c r="E185" i="3"/>
  <c r="F185" i="3"/>
  <c r="G185" i="3"/>
  <c r="H185" i="3"/>
  <c r="E186" i="3"/>
  <c r="F186" i="3"/>
  <c r="G186" i="3"/>
  <c r="H186" i="3"/>
  <c r="E187" i="3"/>
  <c r="F187" i="3"/>
  <c r="G187" i="3"/>
  <c r="H187" i="3"/>
  <c r="E188" i="3"/>
  <c r="F188" i="3"/>
  <c r="G188" i="3"/>
  <c r="H188" i="3"/>
  <c r="E189" i="3"/>
  <c r="F189" i="3"/>
  <c r="G189" i="3"/>
  <c r="H189" i="3"/>
  <c r="E190" i="3"/>
  <c r="F190" i="3"/>
  <c r="G190" i="3"/>
  <c r="H190" i="3"/>
  <c r="E191" i="3"/>
  <c r="F191" i="3"/>
  <c r="G191" i="3"/>
  <c r="H191" i="3"/>
  <c r="E192" i="3"/>
  <c r="F192" i="3"/>
  <c r="G192" i="3"/>
  <c r="H192" i="3"/>
  <c r="E193" i="3"/>
  <c r="F193" i="3"/>
  <c r="G193" i="3"/>
  <c r="H193" i="3"/>
  <c r="E194" i="3"/>
  <c r="F194" i="3"/>
  <c r="G194" i="3"/>
  <c r="H194" i="3"/>
  <c r="E195" i="3"/>
  <c r="F195" i="3"/>
  <c r="G195" i="3"/>
  <c r="H195" i="3"/>
  <c r="E196" i="3"/>
  <c r="F196" i="3"/>
  <c r="G196" i="3"/>
  <c r="H196" i="3"/>
  <c r="E197" i="3"/>
  <c r="F197" i="3"/>
  <c r="G197" i="3"/>
  <c r="H197"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A196" i="3"/>
  <c r="A197" i="3"/>
  <c r="A189" i="3"/>
  <c r="A190" i="3"/>
  <c r="A191" i="3"/>
  <c r="A192" i="3"/>
  <c r="A193" i="3"/>
  <c r="A194" i="3"/>
  <c r="A195" i="3"/>
  <c r="A172" i="3"/>
  <c r="A173" i="3"/>
  <c r="A174" i="3"/>
  <c r="A175" i="3"/>
  <c r="A176" i="3"/>
  <c r="A177" i="3"/>
  <c r="A178" i="3"/>
  <c r="A179" i="3"/>
  <c r="A180" i="3"/>
  <c r="A181" i="3"/>
  <c r="A182" i="3"/>
  <c r="A183" i="3"/>
  <c r="A184" i="3"/>
  <c r="A185" i="3"/>
  <c r="A186" i="3"/>
  <c r="A187" i="3"/>
  <c r="A188" i="3"/>
  <c r="A171" i="3"/>
  <c r="A143" i="3"/>
  <c r="E141" i="3"/>
  <c r="F141" i="3"/>
  <c r="G141" i="3"/>
  <c r="H141" i="3"/>
  <c r="E142" i="3"/>
  <c r="F142" i="3"/>
  <c r="G142" i="3"/>
  <c r="H142" i="3"/>
  <c r="E143" i="3"/>
  <c r="F143" i="3"/>
  <c r="G143" i="3"/>
  <c r="H143" i="3"/>
  <c r="E144" i="3"/>
  <c r="F144" i="3"/>
  <c r="G144" i="3"/>
  <c r="H144" i="3"/>
  <c r="E145" i="3"/>
  <c r="F145" i="3"/>
  <c r="G145" i="3"/>
  <c r="H145" i="3"/>
  <c r="E146" i="3"/>
  <c r="F146" i="3"/>
  <c r="G146" i="3"/>
  <c r="H146" i="3"/>
  <c r="E147" i="3"/>
  <c r="F147" i="3"/>
  <c r="G147" i="3"/>
  <c r="H147" i="3"/>
  <c r="E148" i="3"/>
  <c r="F148" i="3"/>
  <c r="G148" i="3"/>
  <c r="H148" i="3"/>
  <c r="E149" i="3"/>
  <c r="F149" i="3"/>
  <c r="G149" i="3"/>
  <c r="H149" i="3"/>
  <c r="E150" i="3"/>
  <c r="F150" i="3"/>
  <c r="G150" i="3"/>
  <c r="H150" i="3"/>
  <c r="E151" i="3"/>
  <c r="F151" i="3"/>
  <c r="G151" i="3"/>
  <c r="H151" i="3"/>
  <c r="E152" i="3"/>
  <c r="F152" i="3"/>
  <c r="G152" i="3"/>
  <c r="H152" i="3"/>
  <c r="E153" i="3"/>
  <c r="F153" i="3"/>
  <c r="G153" i="3"/>
  <c r="H153" i="3"/>
  <c r="E154" i="3"/>
  <c r="F154" i="3"/>
  <c r="G154" i="3"/>
  <c r="H154" i="3"/>
  <c r="E155" i="3"/>
  <c r="F155" i="3"/>
  <c r="G155" i="3"/>
  <c r="H155" i="3"/>
  <c r="E156" i="3"/>
  <c r="F156" i="3"/>
  <c r="G156" i="3"/>
  <c r="H156" i="3"/>
  <c r="E157" i="3"/>
  <c r="F157" i="3"/>
  <c r="G157" i="3"/>
  <c r="H157" i="3"/>
  <c r="E158" i="3"/>
  <c r="F158" i="3"/>
  <c r="G158" i="3"/>
  <c r="H158" i="3"/>
  <c r="E159" i="3"/>
  <c r="F159" i="3"/>
  <c r="G159" i="3"/>
  <c r="H159" i="3"/>
  <c r="E160" i="3"/>
  <c r="F160" i="3"/>
  <c r="G160" i="3"/>
  <c r="H160" i="3"/>
  <c r="E161" i="3"/>
  <c r="F161" i="3"/>
  <c r="G161" i="3"/>
  <c r="H161" i="3"/>
  <c r="E162" i="3"/>
  <c r="F162" i="3"/>
  <c r="G162" i="3"/>
  <c r="H162" i="3"/>
  <c r="E163" i="3"/>
  <c r="F163" i="3"/>
  <c r="G163" i="3"/>
  <c r="H163" i="3"/>
  <c r="E164" i="3"/>
  <c r="F164" i="3"/>
  <c r="G164" i="3"/>
  <c r="H164" i="3"/>
  <c r="E165" i="3"/>
  <c r="F165" i="3"/>
  <c r="G165" i="3"/>
  <c r="H165" i="3"/>
  <c r="E166" i="3"/>
  <c r="F166" i="3"/>
  <c r="G166" i="3"/>
  <c r="H166" i="3"/>
  <c r="E167" i="3"/>
  <c r="F167" i="3"/>
  <c r="G167" i="3"/>
  <c r="H167" i="3"/>
  <c r="E168" i="3"/>
  <c r="F168" i="3"/>
  <c r="G168" i="3"/>
  <c r="H168"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A166" i="3"/>
  <c r="A167" i="3"/>
  <c r="A168" i="3"/>
  <c r="A152" i="3"/>
  <c r="A153" i="3"/>
  <c r="A154" i="3"/>
  <c r="A155" i="3"/>
  <c r="A156" i="3"/>
  <c r="A157" i="3"/>
  <c r="A158" i="3"/>
  <c r="A159" i="3"/>
  <c r="A160" i="3"/>
  <c r="A161" i="3"/>
  <c r="A162" i="3"/>
  <c r="A163" i="3"/>
  <c r="A164" i="3"/>
  <c r="A165" i="3"/>
  <c r="A141" i="3"/>
  <c r="A142" i="3"/>
  <c r="A144" i="3"/>
  <c r="A145" i="3"/>
  <c r="A146" i="3"/>
  <c r="A147" i="3"/>
  <c r="A148" i="3"/>
  <c r="A149" i="3"/>
  <c r="A150" i="3"/>
  <c r="A151" i="3"/>
  <c r="A140" i="3"/>
  <c r="D134" i="3"/>
  <c r="D135" i="3"/>
  <c r="D136" i="3"/>
  <c r="E114" i="3"/>
  <c r="F114" i="3"/>
  <c r="G114" i="3"/>
  <c r="H114" i="3"/>
  <c r="E115" i="3"/>
  <c r="F115" i="3"/>
  <c r="G115" i="3"/>
  <c r="H115" i="3"/>
  <c r="E116" i="3"/>
  <c r="F116" i="3"/>
  <c r="G116" i="3"/>
  <c r="H116" i="3"/>
  <c r="E117" i="3"/>
  <c r="F117" i="3"/>
  <c r="G117" i="3"/>
  <c r="H117" i="3"/>
  <c r="E118" i="3"/>
  <c r="F118" i="3"/>
  <c r="G118" i="3"/>
  <c r="H118" i="3"/>
  <c r="E119" i="3"/>
  <c r="F119" i="3"/>
  <c r="G119" i="3"/>
  <c r="H119" i="3"/>
  <c r="E120" i="3"/>
  <c r="F120" i="3"/>
  <c r="G120" i="3"/>
  <c r="H120" i="3"/>
  <c r="E121" i="3"/>
  <c r="F121" i="3"/>
  <c r="G121" i="3"/>
  <c r="H121" i="3"/>
  <c r="E122" i="3"/>
  <c r="F122" i="3"/>
  <c r="G122" i="3"/>
  <c r="H122" i="3"/>
  <c r="E123" i="3"/>
  <c r="F123" i="3"/>
  <c r="G123" i="3"/>
  <c r="H123" i="3"/>
  <c r="E124" i="3"/>
  <c r="F124" i="3"/>
  <c r="G124" i="3"/>
  <c r="H124" i="3"/>
  <c r="E125" i="3"/>
  <c r="F125" i="3"/>
  <c r="G125" i="3"/>
  <c r="H125" i="3"/>
  <c r="E126" i="3"/>
  <c r="F126" i="3"/>
  <c r="G126" i="3"/>
  <c r="H126" i="3"/>
  <c r="E127" i="3"/>
  <c r="F127" i="3"/>
  <c r="G127" i="3"/>
  <c r="H127" i="3"/>
  <c r="E128" i="3"/>
  <c r="F128" i="3"/>
  <c r="G128" i="3"/>
  <c r="H128" i="3"/>
  <c r="E129" i="3"/>
  <c r="F129" i="3"/>
  <c r="G129" i="3"/>
  <c r="H129" i="3"/>
  <c r="E130" i="3"/>
  <c r="F130" i="3"/>
  <c r="G130" i="3"/>
  <c r="H130" i="3"/>
  <c r="E131" i="3"/>
  <c r="F131" i="3"/>
  <c r="G131" i="3"/>
  <c r="H131" i="3"/>
  <c r="E132" i="3"/>
  <c r="F132" i="3"/>
  <c r="G132" i="3"/>
  <c r="H132" i="3"/>
  <c r="E133" i="3"/>
  <c r="F133" i="3"/>
  <c r="G133" i="3"/>
  <c r="H133" i="3"/>
  <c r="E134" i="3"/>
  <c r="F134" i="3"/>
  <c r="G134" i="3"/>
  <c r="H134" i="3"/>
  <c r="E135" i="3"/>
  <c r="F135" i="3"/>
  <c r="G135" i="3"/>
  <c r="H135" i="3"/>
  <c r="E136" i="3"/>
  <c r="F136" i="3"/>
  <c r="G136" i="3"/>
  <c r="H136" i="3"/>
  <c r="D114" i="3"/>
  <c r="D115" i="3"/>
  <c r="D116" i="3"/>
  <c r="D117" i="3"/>
  <c r="D118" i="3"/>
  <c r="D119" i="3"/>
  <c r="D120" i="3"/>
  <c r="D121" i="3"/>
  <c r="D122" i="3"/>
  <c r="D123" i="3"/>
  <c r="D124" i="3"/>
  <c r="D125" i="3"/>
  <c r="D126" i="3"/>
  <c r="D127" i="3"/>
  <c r="D128" i="3"/>
  <c r="D129" i="3"/>
  <c r="D130" i="3"/>
  <c r="D131" i="3"/>
  <c r="D132" i="3"/>
  <c r="D133" i="3"/>
  <c r="E171" i="3"/>
  <c r="E108" i="3"/>
  <c r="F108" i="3"/>
  <c r="G108" i="3"/>
  <c r="H108" i="3"/>
  <c r="E109" i="3"/>
  <c r="F109" i="3"/>
  <c r="G109" i="3"/>
  <c r="H109" i="3"/>
  <c r="E110" i="3"/>
  <c r="F110" i="3"/>
  <c r="G110" i="3"/>
  <c r="H110" i="3"/>
  <c r="D108" i="3"/>
  <c r="D109" i="3"/>
  <c r="D110" i="3"/>
  <c r="E72" i="3"/>
  <c r="F72" i="3"/>
  <c r="G72" i="3"/>
  <c r="H72" i="3"/>
  <c r="E73" i="3"/>
  <c r="F73" i="3"/>
  <c r="G73" i="3"/>
  <c r="H73" i="3"/>
  <c r="E74" i="3"/>
  <c r="F74" i="3"/>
  <c r="G74" i="3"/>
  <c r="H74" i="3"/>
  <c r="D72" i="3"/>
  <c r="D73" i="3"/>
  <c r="D74" i="3"/>
  <c r="AA43" i="3" l="1"/>
  <c r="AB168" i="3"/>
  <c r="AB111" i="3"/>
  <c r="AA111" i="3"/>
  <c r="AB43" i="3"/>
  <c r="AB137" i="3"/>
  <c r="AA168" i="3"/>
  <c r="AB51" i="3"/>
  <c r="AB75" i="3" s="1"/>
  <c r="AB180" i="3"/>
  <c r="AB197" i="3" s="1"/>
  <c r="AA137" i="3"/>
  <c r="A198" i="3"/>
  <c r="M8" i="3" s="1"/>
  <c r="E198" i="3"/>
  <c r="A169" i="3"/>
  <c r="M7" i="3" s="1"/>
  <c r="D39" i="3"/>
  <c r="A108" i="3"/>
  <c r="A109" i="3"/>
  <c r="A110" i="3"/>
  <c r="A72" i="3"/>
  <c r="A73" i="3"/>
  <c r="A74" i="3"/>
  <c r="A42" i="3"/>
  <c r="A40" i="3"/>
  <c r="A41" i="3"/>
  <c r="A114" i="3"/>
  <c r="C114" i="3" s="1"/>
  <c r="A115" i="3"/>
  <c r="C115" i="3" s="1"/>
  <c r="A116" i="3"/>
  <c r="C116" i="3" s="1"/>
  <c r="A117" i="3"/>
  <c r="C117" i="3" s="1"/>
  <c r="A118" i="3"/>
  <c r="C118" i="3" s="1"/>
  <c r="A119" i="3"/>
  <c r="C119" i="3" s="1"/>
  <c r="A120" i="3"/>
  <c r="C120" i="3" s="1"/>
  <c r="A121" i="3"/>
  <c r="C121" i="3" s="1"/>
  <c r="A122" i="3"/>
  <c r="C122" i="3" s="1"/>
  <c r="A123" i="3"/>
  <c r="C123" i="3" s="1"/>
  <c r="A124" i="3"/>
  <c r="C124" i="3" s="1"/>
  <c r="A125" i="3"/>
  <c r="C125" i="3" s="1"/>
  <c r="A126" i="3"/>
  <c r="C126" i="3" s="1"/>
  <c r="A127" i="3"/>
  <c r="C127" i="3" s="1"/>
  <c r="A128" i="3"/>
  <c r="C128" i="3" s="1"/>
  <c r="A129" i="3"/>
  <c r="C129" i="3" s="1"/>
  <c r="A130" i="3"/>
  <c r="C130" i="3" s="1"/>
  <c r="A131" i="3"/>
  <c r="C131" i="3" s="1"/>
  <c r="A132" i="3"/>
  <c r="C132" i="3" s="1"/>
  <c r="A133" i="3"/>
  <c r="C133" i="3" s="1"/>
  <c r="A113" i="3"/>
  <c r="C113" i="3" s="1"/>
  <c r="H95" i="3"/>
  <c r="H96" i="3"/>
  <c r="H97" i="3"/>
  <c r="H98" i="3"/>
  <c r="H99" i="3"/>
  <c r="H100" i="3"/>
  <c r="H101" i="3"/>
  <c r="H102" i="3"/>
  <c r="H103" i="3"/>
  <c r="H104" i="3"/>
  <c r="H105" i="3"/>
  <c r="H106" i="3"/>
  <c r="H107" i="3"/>
  <c r="H78" i="3"/>
  <c r="H79" i="3"/>
  <c r="H80" i="3"/>
  <c r="H81" i="3"/>
  <c r="H82" i="3"/>
  <c r="H83" i="3"/>
  <c r="H84" i="3"/>
  <c r="H85" i="3"/>
  <c r="H86" i="3"/>
  <c r="H87" i="3"/>
  <c r="H88" i="3"/>
  <c r="H89" i="3"/>
  <c r="H90" i="3"/>
  <c r="H91" i="3"/>
  <c r="H92" i="3"/>
  <c r="H93" i="3"/>
  <c r="H94" i="3"/>
  <c r="G102" i="3"/>
  <c r="G103" i="3"/>
  <c r="G104" i="3"/>
  <c r="G105" i="3"/>
  <c r="G106" i="3"/>
  <c r="G107" i="3"/>
  <c r="G78" i="3"/>
  <c r="G79" i="3"/>
  <c r="G80" i="3"/>
  <c r="G81" i="3"/>
  <c r="G82" i="3"/>
  <c r="G83" i="3"/>
  <c r="G84" i="3"/>
  <c r="G85" i="3"/>
  <c r="G86" i="3"/>
  <c r="G87" i="3"/>
  <c r="G88" i="3"/>
  <c r="G89" i="3"/>
  <c r="G90" i="3"/>
  <c r="G91" i="3"/>
  <c r="G92" i="3"/>
  <c r="G93" i="3"/>
  <c r="G94" i="3"/>
  <c r="G95" i="3"/>
  <c r="G96" i="3"/>
  <c r="G97" i="3"/>
  <c r="G98" i="3"/>
  <c r="G99" i="3"/>
  <c r="G100" i="3"/>
  <c r="G101"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E94" i="3"/>
  <c r="E95" i="3"/>
  <c r="E96" i="3"/>
  <c r="E97" i="3"/>
  <c r="E98" i="3"/>
  <c r="E99" i="3"/>
  <c r="E100" i="3"/>
  <c r="E101" i="3"/>
  <c r="E102" i="3"/>
  <c r="E103" i="3"/>
  <c r="E104" i="3"/>
  <c r="E105" i="3"/>
  <c r="E106" i="3"/>
  <c r="E107" i="3"/>
  <c r="E78" i="3"/>
  <c r="E79" i="3"/>
  <c r="E80" i="3"/>
  <c r="E81" i="3"/>
  <c r="E82" i="3"/>
  <c r="E83" i="3"/>
  <c r="E84" i="3"/>
  <c r="E85" i="3"/>
  <c r="E86" i="3"/>
  <c r="E87" i="3"/>
  <c r="E88" i="3"/>
  <c r="E89" i="3"/>
  <c r="E90" i="3"/>
  <c r="E91" i="3"/>
  <c r="E92" i="3"/>
  <c r="E93" i="3"/>
  <c r="D101" i="3"/>
  <c r="D102" i="3"/>
  <c r="D103" i="3"/>
  <c r="D104" i="3"/>
  <c r="D105" i="3"/>
  <c r="D106" i="3"/>
  <c r="D107" i="3"/>
  <c r="D78" i="3"/>
  <c r="D79" i="3"/>
  <c r="D80" i="3"/>
  <c r="D81" i="3"/>
  <c r="D82" i="3"/>
  <c r="D83" i="3"/>
  <c r="D84" i="3"/>
  <c r="D85" i="3"/>
  <c r="D86" i="3"/>
  <c r="D87" i="3"/>
  <c r="D88" i="3"/>
  <c r="D89" i="3"/>
  <c r="D90" i="3"/>
  <c r="D91" i="3"/>
  <c r="D92" i="3"/>
  <c r="D93" i="3"/>
  <c r="D94" i="3"/>
  <c r="D95" i="3"/>
  <c r="D96" i="3"/>
  <c r="D97" i="3"/>
  <c r="D98" i="3"/>
  <c r="D99" i="3"/>
  <c r="D100" i="3"/>
  <c r="D77" i="3"/>
  <c r="C140" i="3"/>
  <c r="C141" i="3"/>
  <c r="C142" i="3"/>
  <c r="C144" i="3"/>
  <c r="C145" i="3"/>
  <c r="C147" i="3"/>
  <c r="C148" i="3"/>
  <c r="C149" i="3"/>
  <c r="C150" i="3"/>
  <c r="C151" i="3"/>
  <c r="C152" i="3"/>
  <c r="C153" i="3"/>
  <c r="C155" i="3"/>
  <c r="C156" i="3"/>
  <c r="C157" i="3"/>
  <c r="C158" i="3"/>
  <c r="C159" i="3"/>
  <c r="C160" i="3"/>
  <c r="C161" i="3"/>
  <c r="C162" i="3"/>
  <c r="C163" i="3"/>
  <c r="C164" i="3"/>
  <c r="C165" i="3"/>
  <c r="C171" i="3"/>
  <c r="C172" i="3"/>
  <c r="C173" i="3"/>
  <c r="C174" i="3"/>
  <c r="C175" i="3"/>
  <c r="C176" i="3"/>
  <c r="C177" i="3"/>
  <c r="C178" i="3"/>
  <c r="C179" i="3"/>
  <c r="C180" i="3"/>
  <c r="C181" i="3"/>
  <c r="C182" i="3"/>
  <c r="C183" i="3"/>
  <c r="C184" i="3"/>
  <c r="C185" i="3"/>
  <c r="C186" i="3"/>
  <c r="C187" i="3"/>
  <c r="C188" i="3"/>
  <c r="C189" i="3"/>
  <c r="C190" i="3"/>
  <c r="C191" i="3"/>
  <c r="C192" i="3"/>
  <c r="C193" i="3"/>
  <c r="C194" i="3"/>
  <c r="C201" i="3"/>
  <c r="C202" i="3"/>
  <c r="C203" i="3"/>
  <c r="C204" i="3"/>
  <c r="C205" i="3"/>
  <c r="C206" i="3"/>
  <c r="C208" i="3"/>
  <c r="C209" i="3"/>
  <c r="C210" i="3"/>
  <c r="C211" i="3"/>
  <c r="C212" i="3"/>
  <c r="C213" i="3"/>
  <c r="C214" i="3"/>
  <c r="C215" i="3"/>
  <c r="C216" i="3"/>
  <c r="C217" i="3"/>
  <c r="C218" i="3"/>
  <c r="C220" i="3"/>
  <c r="C221" i="3"/>
  <c r="C222" i="3"/>
  <c r="C223" i="3"/>
  <c r="C224" i="3"/>
  <c r="C225" i="3"/>
  <c r="C226" i="3"/>
  <c r="C227" i="3"/>
  <c r="C229" i="3"/>
  <c r="C230" i="3"/>
  <c r="C231" i="3"/>
  <c r="A107" i="3"/>
  <c r="C107" i="3" s="1"/>
  <c r="A78" i="3"/>
  <c r="C78" i="3" s="1"/>
  <c r="A79" i="3"/>
  <c r="C79" i="3" s="1"/>
  <c r="A80" i="3"/>
  <c r="C80" i="3" s="1"/>
  <c r="A81" i="3"/>
  <c r="C81" i="3" s="1"/>
  <c r="A83" i="3"/>
  <c r="C83" i="3" s="1"/>
  <c r="A84" i="3"/>
  <c r="C84" i="3" s="1"/>
  <c r="A85" i="3"/>
  <c r="C85" i="3" s="1"/>
  <c r="A86" i="3"/>
  <c r="C86" i="3" s="1"/>
  <c r="A88" i="3"/>
  <c r="C88" i="3" s="1"/>
  <c r="A89" i="3"/>
  <c r="C89" i="3" s="1"/>
  <c r="A90" i="3"/>
  <c r="C90" i="3" s="1"/>
  <c r="A91" i="3"/>
  <c r="C91" i="3" s="1"/>
  <c r="A92" i="3"/>
  <c r="C92" i="3" s="1"/>
  <c r="A93" i="3"/>
  <c r="C93" i="3" s="1"/>
  <c r="A94" i="3"/>
  <c r="C94" i="3" s="1"/>
  <c r="A95" i="3"/>
  <c r="C95" i="3" s="1"/>
  <c r="A96" i="3"/>
  <c r="C96" i="3" s="1"/>
  <c r="A97" i="3"/>
  <c r="C97" i="3" s="1"/>
  <c r="A98" i="3"/>
  <c r="C98" i="3" s="1"/>
  <c r="A99" i="3"/>
  <c r="C99" i="3" s="1"/>
  <c r="A100" i="3"/>
  <c r="C100" i="3" s="1"/>
  <c r="A102" i="3"/>
  <c r="C102" i="3" s="1"/>
  <c r="A103" i="3"/>
  <c r="C103" i="3" s="1"/>
  <c r="A104" i="3"/>
  <c r="C104" i="3" s="1"/>
  <c r="A105" i="3"/>
  <c r="C105" i="3" s="1"/>
  <c r="A106" i="3"/>
  <c r="C106" i="3" s="1"/>
  <c r="A77" i="3"/>
  <c r="H46" i="3"/>
  <c r="H47" i="3"/>
  <c r="H48" i="3"/>
  <c r="H49" i="3"/>
  <c r="H50" i="3"/>
  <c r="H51" i="3"/>
  <c r="H52" i="3"/>
  <c r="H53" i="3"/>
  <c r="H54" i="3"/>
  <c r="H55" i="3"/>
  <c r="H56" i="3"/>
  <c r="H57" i="3"/>
  <c r="H58" i="3"/>
  <c r="H59" i="3"/>
  <c r="H60" i="3"/>
  <c r="H61" i="3"/>
  <c r="H62" i="3"/>
  <c r="H63" i="3"/>
  <c r="H64" i="3"/>
  <c r="H65" i="3"/>
  <c r="H66" i="3"/>
  <c r="H67" i="3"/>
  <c r="H68" i="3"/>
  <c r="H69" i="3"/>
  <c r="H70" i="3"/>
  <c r="H71" i="3"/>
  <c r="G46" i="3"/>
  <c r="G47" i="3"/>
  <c r="G48" i="3"/>
  <c r="G49" i="3"/>
  <c r="G50" i="3"/>
  <c r="G51" i="3"/>
  <c r="G52" i="3"/>
  <c r="G53" i="3"/>
  <c r="G54" i="3"/>
  <c r="G55" i="3"/>
  <c r="G56" i="3"/>
  <c r="G57" i="3"/>
  <c r="G58" i="3"/>
  <c r="G59" i="3"/>
  <c r="G60" i="3"/>
  <c r="G61" i="3"/>
  <c r="G62" i="3"/>
  <c r="G63" i="3"/>
  <c r="G64" i="3"/>
  <c r="G65" i="3"/>
  <c r="G66" i="3"/>
  <c r="G67" i="3"/>
  <c r="G68" i="3"/>
  <c r="G69" i="3"/>
  <c r="G70" i="3"/>
  <c r="G71" i="3"/>
  <c r="F46" i="3"/>
  <c r="F47" i="3"/>
  <c r="F48" i="3"/>
  <c r="F49" i="3"/>
  <c r="F50" i="3"/>
  <c r="F51" i="3"/>
  <c r="F52" i="3"/>
  <c r="F53" i="3"/>
  <c r="F54" i="3"/>
  <c r="F55" i="3"/>
  <c r="F56" i="3"/>
  <c r="F57" i="3"/>
  <c r="F58" i="3"/>
  <c r="F59" i="3"/>
  <c r="F60" i="3"/>
  <c r="F61" i="3"/>
  <c r="F62" i="3"/>
  <c r="F63" i="3"/>
  <c r="F64" i="3"/>
  <c r="F65" i="3"/>
  <c r="F66" i="3"/>
  <c r="F67" i="3"/>
  <c r="F68" i="3"/>
  <c r="F69" i="3"/>
  <c r="F70" i="3"/>
  <c r="F71" i="3"/>
  <c r="E46" i="3"/>
  <c r="E47" i="3"/>
  <c r="E48" i="3"/>
  <c r="E49" i="3"/>
  <c r="E50" i="3"/>
  <c r="E51" i="3"/>
  <c r="E52" i="3"/>
  <c r="E53" i="3"/>
  <c r="E54" i="3"/>
  <c r="E55" i="3"/>
  <c r="E56" i="3"/>
  <c r="E57" i="3"/>
  <c r="E58" i="3"/>
  <c r="E59" i="3"/>
  <c r="E60" i="3"/>
  <c r="E61" i="3"/>
  <c r="E62" i="3"/>
  <c r="E63" i="3"/>
  <c r="E64" i="3"/>
  <c r="E65" i="3"/>
  <c r="E66" i="3"/>
  <c r="E67" i="3"/>
  <c r="E68" i="3"/>
  <c r="E69" i="3"/>
  <c r="E70" i="3"/>
  <c r="E71" i="3"/>
  <c r="D46" i="3"/>
  <c r="D47" i="3"/>
  <c r="D48" i="3"/>
  <c r="D49" i="3"/>
  <c r="D50" i="3"/>
  <c r="D51" i="3"/>
  <c r="D52" i="3"/>
  <c r="D53" i="3"/>
  <c r="D54" i="3"/>
  <c r="D55" i="3"/>
  <c r="D56" i="3"/>
  <c r="D57" i="3"/>
  <c r="D58" i="3"/>
  <c r="D59" i="3"/>
  <c r="D60" i="3"/>
  <c r="D61" i="3"/>
  <c r="D62" i="3"/>
  <c r="D63" i="3"/>
  <c r="D64" i="3"/>
  <c r="D65" i="3"/>
  <c r="D66" i="3"/>
  <c r="D67" i="3"/>
  <c r="D68" i="3"/>
  <c r="D69" i="3"/>
  <c r="D70" i="3"/>
  <c r="D71" i="3"/>
  <c r="D45" i="3"/>
  <c r="A58" i="3"/>
  <c r="C58" i="3" s="1"/>
  <c r="A60" i="3"/>
  <c r="C60" i="3" s="1"/>
  <c r="A61" i="3"/>
  <c r="C61" i="3" s="1"/>
  <c r="A62" i="3"/>
  <c r="C62" i="3" s="1"/>
  <c r="A63" i="3"/>
  <c r="C63" i="3" s="1"/>
  <c r="A64" i="3"/>
  <c r="C64" i="3" s="1"/>
  <c r="A65" i="3"/>
  <c r="C65" i="3" s="1"/>
  <c r="A67" i="3"/>
  <c r="C67" i="3" s="1"/>
  <c r="A68" i="3"/>
  <c r="C68" i="3" s="1"/>
  <c r="A69" i="3"/>
  <c r="C69" i="3" s="1"/>
  <c r="A70" i="3"/>
  <c r="C70" i="3" s="1"/>
  <c r="A71" i="3"/>
  <c r="C71" i="3" s="1"/>
  <c r="A46" i="3"/>
  <c r="C46" i="3" s="1"/>
  <c r="A47" i="3"/>
  <c r="C47" i="3" s="1"/>
  <c r="A48" i="3"/>
  <c r="C48" i="3" s="1"/>
  <c r="A49" i="3"/>
  <c r="C49" i="3" s="1"/>
  <c r="A50" i="3"/>
  <c r="C50" i="3" s="1"/>
  <c r="A52" i="3"/>
  <c r="C52" i="3" s="1"/>
  <c r="A53" i="3"/>
  <c r="C53" i="3" s="1"/>
  <c r="A54" i="3"/>
  <c r="C54" i="3" s="1"/>
  <c r="A55" i="3"/>
  <c r="C55" i="3" s="1"/>
  <c r="A57" i="3"/>
  <c r="C57" i="3" s="1"/>
  <c r="A45" i="3"/>
  <c r="H32" i="3"/>
  <c r="H33" i="3"/>
  <c r="H34" i="3"/>
  <c r="H35" i="3"/>
  <c r="H36" i="3"/>
  <c r="H37" i="3"/>
  <c r="H38" i="3"/>
  <c r="H39"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G24" i="3"/>
  <c r="G25" i="3"/>
  <c r="G26" i="3"/>
  <c r="G27" i="3"/>
  <c r="G28" i="3"/>
  <c r="G29" i="3"/>
  <c r="G30" i="3"/>
  <c r="G31" i="3"/>
  <c r="G32" i="3"/>
  <c r="G33" i="3"/>
  <c r="G34" i="3"/>
  <c r="G35" i="3"/>
  <c r="G36" i="3"/>
  <c r="G37" i="3"/>
  <c r="G38" i="3"/>
  <c r="G39" i="3"/>
  <c r="G4" i="3"/>
  <c r="G5" i="3"/>
  <c r="G6" i="3"/>
  <c r="G7" i="3"/>
  <c r="G8" i="3"/>
  <c r="G9" i="3"/>
  <c r="G10" i="3"/>
  <c r="G11" i="3"/>
  <c r="G12" i="3"/>
  <c r="G13" i="3"/>
  <c r="G14" i="3"/>
  <c r="G15" i="3"/>
  <c r="G16" i="3"/>
  <c r="G17" i="3"/>
  <c r="G18" i="3"/>
  <c r="G19" i="3"/>
  <c r="G20" i="3"/>
  <c r="G21" i="3"/>
  <c r="G22" i="3"/>
  <c r="G2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E30" i="3"/>
  <c r="E21" i="3"/>
  <c r="E22" i="3"/>
  <c r="E23" i="3"/>
  <c r="E24" i="3"/>
  <c r="E25" i="3"/>
  <c r="E26" i="3"/>
  <c r="E27" i="3"/>
  <c r="E28" i="3"/>
  <c r="E29" i="3"/>
  <c r="E31" i="3"/>
  <c r="E32" i="3"/>
  <c r="E33" i="3"/>
  <c r="E34" i="3"/>
  <c r="E35" i="3"/>
  <c r="E36" i="3"/>
  <c r="E37" i="3"/>
  <c r="E38" i="3"/>
  <c r="E39" i="3"/>
  <c r="E4" i="3"/>
  <c r="E5" i="3"/>
  <c r="E6" i="3"/>
  <c r="E7" i="3"/>
  <c r="E8" i="3"/>
  <c r="E9" i="3"/>
  <c r="E10" i="3"/>
  <c r="E11" i="3"/>
  <c r="E12" i="3"/>
  <c r="E13" i="3"/>
  <c r="E14" i="3"/>
  <c r="E15" i="3"/>
  <c r="E16" i="3"/>
  <c r="E17" i="3"/>
  <c r="E18" i="3"/>
  <c r="E19" i="3"/>
  <c r="E20" i="3"/>
  <c r="E3" i="3"/>
  <c r="D25" i="3"/>
  <c r="D26" i="3"/>
  <c r="D27" i="3"/>
  <c r="D28" i="3"/>
  <c r="D29" i="3"/>
  <c r="D30" i="3"/>
  <c r="D31" i="3"/>
  <c r="D32" i="3"/>
  <c r="D33" i="3"/>
  <c r="D34" i="3"/>
  <c r="D35" i="3"/>
  <c r="D36" i="3"/>
  <c r="D37" i="3"/>
  <c r="D38" i="3"/>
  <c r="D4" i="3"/>
  <c r="D5" i="3"/>
  <c r="D6" i="3"/>
  <c r="D7" i="3"/>
  <c r="D8" i="3"/>
  <c r="D9" i="3"/>
  <c r="D10" i="3"/>
  <c r="D11" i="3"/>
  <c r="D12" i="3"/>
  <c r="D13" i="3"/>
  <c r="D14" i="3"/>
  <c r="D15" i="3"/>
  <c r="D16" i="3"/>
  <c r="D17" i="3"/>
  <c r="D18" i="3"/>
  <c r="D19" i="3"/>
  <c r="D20" i="3"/>
  <c r="D21" i="3"/>
  <c r="D22" i="3"/>
  <c r="D23" i="3"/>
  <c r="D24" i="3"/>
  <c r="A39" i="3"/>
  <c r="C39" i="3" s="1"/>
  <c r="A37" i="3"/>
  <c r="C37" i="3" s="1"/>
  <c r="A38" i="3"/>
  <c r="C38" i="3" s="1"/>
  <c r="A35" i="3"/>
  <c r="C35" i="3" s="1"/>
  <c r="A36" i="3"/>
  <c r="C36" i="3" s="1"/>
  <c r="A31" i="3"/>
  <c r="C31" i="3" s="1"/>
  <c r="A32" i="3"/>
  <c r="C32" i="3" s="1"/>
  <c r="A33" i="3"/>
  <c r="C33" i="3" s="1"/>
  <c r="A27" i="3"/>
  <c r="A28" i="3"/>
  <c r="A30" i="3"/>
  <c r="C30" i="3" s="1"/>
  <c r="A4" i="3"/>
  <c r="A5" i="3"/>
  <c r="A6" i="3"/>
  <c r="A7" i="3"/>
  <c r="A8" i="3"/>
  <c r="A9" i="3"/>
  <c r="A10" i="3"/>
  <c r="A12" i="3"/>
  <c r="A13" i="3"/>
  <c r="A14" i="3"/>
  <c r="A16" i="3"/>
  <c r="A17" i="3"/>
  <c r="A18" i="3"/>
  <c r="A19" i="3"/>
  <c r="A20" i="3"/>
  <c r="A21" i="3"/>
  <c r="A23" i="3"/>
  <c r="A24" i="3"/>
  <c r="A25" i="3"/>
  <c r="A26" i="3"/>
  <c r="A3" i="3"/>
  <c r="G14" i="2" l="1"/>
  <c r="G11" i="2"/>
  <c r="G15" i="2"/>
  <c r="G13" i="2"/>
  <c r="AA197" i="3"/>
  <c r="G16" i="2" s="1"/>
  <c r="AA75" i="3"/>
  <c r="G12" i="2" s="1"/>
  <c r="D111" i="3"/>
  <c r="L5" i="3" s="1"/>
  <c r="E43" i="3"/>
  <c r="D75" i="3"/>
  <c r="L4" i="3" s="1"/>
  <c r="C45" i="3"/>
  <c r="A75" i="3"/>
  <c r="M4" i="3" s="1"/>
  <c r="M6" i="3"/>
  <c r="C77" i="3"/>
  <c r="A111" i="3"/>
  <c r="M5" i="3" s="1"/>
  <c r="A43" i="3"/>
  <c r="M3" i="3" s="1"/>
  <c r="D12" i="2" l="1"/>
  <c r="D13" i="2"/>
  <c r="D201" i="3"/>
  <c r="D237" i="3" s="1"/>
  <c r="D171" i="3"/>
  <c r="D198" i="3" s="1"/>
  <c r="L8" i="3" s="1"/>
  <c r="D16" i="2" s="1"/>
  <c r="D140" i="3"/>
  <c r="D113" i="3"/>
  <c r="D137" i="3" s="1"/>
  <c r="L6" i="3" s="1"/>
  <c r="D14" i="2" s="1"/>
  <c r="D3" i="3"/>
  <c r="D43" i="3" s="1"/>
  <c r="L3" i="3" s="1"/>
  <c r="D11" i="2" s="1"/>
  <c r="L9" i="3" l="1"/>
  <c r="D17" i="2" s="1"/>
  <c r="D169" i="3"/>
  <c r="L7" i="3" s="1"/>
  <c r="D15" i="2" s="1"/>
  <c r="C9" i="3" l="1"/>
  <c r="C10" i="3"/>
  <c r="H201" i="3" l="1"/>
  <c r="H237" i="3" s="1"/>
  <c r="G201" i="3"/>
  <c r="G237" i="3" s="1"/>
  <c r="F201" i="3"/>
  <c r="F237" i="3" s="1"/>
  <c r="E201" i="3"/>
  <c r="E237" i="3" s="1"/>
  <c r="H171" i="3"/>
  <c r="H198" i="3" s="1"/>
  <c r="G171" i="3"/>
  <c r="G198" i="3" s="1"/>
  <c r="F171" i="3"/>
  <c r="F198" i="3" s="1"/>
  <c r="H140" i="3"/>
  <c r="H169" i="3" s="1"/>
  <c r="G140" i="3"/>
  <c r="G169" i="3" s="1"/>
  <c r="F140" i="3"/>
  <c r="F169" i="3" s="1"/>
  <c r="E140" i="3"/>
  <c r="H113" i="3"/>
  <c r="H137" i="3" s="1"/>
  <c r="G113" i="3"/>
  <c r="G137" i="3" s="1"/>
  <c r="F113" i="3"/>
  <c r="F137" i="3" s="1"/>
  <c r="E113" i="3"/>
  <c r="E137" i="3" s="1"/>
  <c r="H77" i="3"/>
  <c r="H111" i="3" s="1"/>
  <c r="G77" i="3"/>
  <c r="G111" i="3" s="1"/>
  <c r="F77" i="3"/>
  <c r="F111" i="3" s="1"/>
  <c r="E77" i="3"/>
  <c r="E111" i="3" s="1"/>
  <c r="H45" i="3"/>
  <c r="H75" i="3" s="1"/>
  <c r="G45" i="3"/>
  <c r="G75" i="3" s="1"/>
  <c r="F45" i="3"/>
  <c r="F75" i="3" s="1"/>
  <c r="E45" i="3"/>
  <c r="E75" i="3" s="1"/>
  <c r="C28" i="3"/>
  <c r="C27" i="3"/>
  <c r="C26" i="3"/>
  <c r="C25" i="3"/>
  <c r="C24" i="3"/>
  <c r="C23" i="3"/>
  <c r="C21" i="3"/>
  <c r="C20" i="3"/>
  <c r="C19" i="3"/>
  <c r="C18" i="3"/>
  <c r="C17" i="3"/>
  <c r="C16" i="3"/>
  <c r="C14" i="3"/>
  <c r="C13" i="3"/>
  <c r="C12" i="3"/>
  <c r="C8" i="3"/>
  <c r="C7" i="3"/>
  <c r="C6" i="3"/>
  <c r="C5" i="3"/>
  <c r="C4" i="3"/>
  <c r="H3" i="3"/>
  <c r="H43" i="3" s="1"/>
  <c r="G3" i="3"/>
  <c r="G43" i="3" s="1"/>
  <c r="F3" i="3"/>
  <c r="F43" i="3" s="1"/>
  <c r="C3" i="3"/>
  <c r="Z3" i="3" s="1"/>
  <c r="E169" i="3" l="1"/>
  <c r="N9" i="3" l="1"/>
  <c r="F17" i="2"/>
  <c r="N8" i="3"/>
  <c r="F16" i="2"/>
  <c r="N5" i="3"/>
  <c r="F13" i="2"/>
  <c r="F11" i="2"/>
  <c r="N7" i="3" l="1"/>
  <c r="F15" i="2"/>
  <c r="N4" i="3"/>
  <c r="F12" i="2"/>
  <c r="N3" i="3"/>
  <c r="M10" i="3" l="1"/>
  <c r="F14" i="2" l="1"/>
  <c r="N6" i="3" l="1"/>
  <c r="L10" i="3"/>
  <c r="P7" i="3" l="1"/>
  <c r="P8" i="3"/>
  <c r="P6" i="3"/>
  <c r="P5" i="3"/>
  <c r="P3" i="3"/>
  <c r="P4" i="3"/>
  <c r="P9" i="3"/>
  <c r="N18" i="3"/>
  <c r="C4" i="2"/>
  <c r="Q6" i="3" l="1"/>
  <c r="Q5" i="3"/>
  <c r="Q8" i="3"/>
  <c r="Q3" i="3"/>
  <c r="Q7" i="3"/>
  <c r="Q9" i="3"/>
  <c r="Q4" i="3"/>
  <c r="U6" i="3" l="1"/>
  <c r="V6" i="3"/>
  <c r="S6" i="3"/>
  <c r="T6" i="3" s="1"/>
  <c r="U9" i="3"/>
  <c r="V9" i="3"/>
  <c r="S9" i="3"/>
  <c r="T9" i="3" s="1"/>
  <c r="U7" i="3"/>
  <c r="V7" i="3"/>
  <c r="S7" i="3"/>
  <c r="T7" i="3" s="1"/>
  <c r="S3" i="3"/>
  <c r="T3" i="3" s="1"/>
  <c r="V3" i="3"/>
  <c r="U3" i="3"/>
  <c r="U8" i="3"/>
  <c r="S8" i="3"/>
  <c r="T8" i="3" s="1"/>
  <c r="V8" i="3"/>
  <c r="V5" i="3"/>
  <c r="S5" i="3"/>
  <c r="T5" i="3" s="1"/>
  <c r="U5" i="3"/>
  <c r="V4" i="3"/>
  <c r="U4" i="3"/>
  <c r="S4" i="3"/>
  <c r="T4" i="3" s="1"/>
  <c r="W4" i="3" l="1"/>
  <c r="X4" i="3" s="1"/>
  <c r="W3" i="3"/>
  <c r="X3" i="3" s="1"/>
  <c r="W7" i="3"/>
  <c r="X7" i="3" s="1"/>
  <c r="W8" i="3"/>
  <c r="X8" i="3" s="1"/>
  <c r="W9" i="3"/>
  <c r="X9" i="3" s="1"/>
  <c r="W5" i="3"/>
  <c r="X5" i="3" s="1"/>
  <c r="W6" i="3"/>
  <c r="X6" i="3" s="1"/>
</calcChain>
</file>

<file path=xl/sharedStrings.xml><?xml version="1.0" encoding="utf-8"?>
<sst xmlns="http://schemas.openxmlformats.org/spreadsheetml/2006/main" count="742" uniqueCount="540">
  <si>
    <t></t>
  </si>
  <si>
    <t>Utiliser les onglets au bas de la fenêtre pour choisir une section à évaluer.</t>
  </si>
  <si>
    <t></t>
  </si>
  <si>
    <t></t>
  </si>
  <si>
    <t>Lorsque toutes les sections applicables ont été dûment remplies, cliquer sur l'onglet « Summary » pour une vue d'ensemble de l'autoévaluation.</t>
  </si>
  <si>
    <t>Probabilité d'accréditation:</t>
  </si>
  <si>
    <t>Principaux secteurs nécessitant une amélioration</t>
  </si>
  <si>
    <t>Éléments existants</t>
  </si>
  <si>
    <t>Éléments manquants</t>
  </si>
  <si>
    <t>Lignes directrices</t>
  </si>
  <si>
    <t>Nombre existant</t>
  </si>
  <si>
    <t>Nécessite un examen</t>
  </si>
  <si>
    <t>Gouvernance et administration</t>
  </si>
  <si>
    <t>Documents et processus de planification</t>
  </si>
  <si>
    <t>Politiques</t>
  </si>
  <si>
    <t>Personnel et Ressources Humaines</t>
  </si>
  <si>
    <t>Généralités</t>
  </si>
  <si>
    <t>Collections &amp; Services</t>
  </si>
  <si>
    <t>Aménagement et installations</t>
  </si>
  <si>
    <t>policy exists</t>
  </si>
  <si>
    <t>revisions</t>
  </si>
  <si>
    <t>Number</t>
  </si>
  <si>
    <t>Policy</t>
  </si>
  <si>
    <t>Section</t>
  </si>
  <si>
    <t>Total</t>
  </si>
  <si>
    <t>Max</t>
  </si>
  <si>
    <t>Score</t>
  </si>
  <si>
    <t>Rank</t>
  </si>
  <si>
    <t>Position</t>
  </si>
  <si>
    <t>For graphing</t>
  </si>
  <si>
    <t>Missing</t>
  </si>
  <si>
    <t xml:space="preserve">Organisme dirigeant </t>
  </si>
  <si>
    <t>Gouvernance…</t>
  </si>
  <si>
    <t>Dirigeants </t>
  </si>
  <si>
    <t>Planification</t>
  </si>
  <si>
    <t>Personnel</t>
  </si>
  <si>
    <t>Mandat</t>
  </si>
  <si>
    <t xml:space="preserve">Règlements </t>
  </si>
  <si>
    <t>Collections-Services</t>
  </si>
  <si>
    <t xml:space="preserve">Processus de définition de politiques écrites </t>
  </si>
  <si>
    <t>Aménagement</t>
  </si>
  <si>
    <t>Distribution </t>
  </si>
  <si>
    <t>Examen</t>
  </si>
  <si>
    <t xml:space="preserve">Présentation de rapports au public </t>
  </si>
  <si>
    <t xml:space="preserve">This section covers the ranking and graphing </t>
  </si>
  <si>
    <t xml:space="preserve">Budget </t>
  </si>
  <si>
    <t>Registres financiers </t>
  </si>
  <si>
    <t>Rapports financiers </t>
  </si>
  <si>
    <t xml:space="preserve">Présentation de rapports financiers aux bailleurs de fonds </t>
  </si>
  <si>
    <t xml:space="preserve">Enquête annuelle sur les bibliothèques publiques et exigences relatives aux rapports financiers </t>
  </si>
  <si>
    <t xml:space="preserve">Politique relative à la promotion et à la défense des intérêts </t>
  </si>
  <si>
    <t xml:space="preserve">Tâches et responsabilités </t>
  </si>
  <si>
    <t>Orientation </t>
  </si>
  <si>
    <t>Renseignements récents </t>
  </si>
  <si>
    <t>Formation sur le service à la clientèle conformément à la Loi de 2005 sur l’accessibilité pour les personnes handicapées de l’Ontario (LAPHO) </t>
  </si>
  <si>
    <t>Analyse des données sur la communauté </t>
  </si>
  <si>
    <t xml:space="preserve">Consultation des usagers </t>
  </si>
  <si>
    <t xml:space="preserve">Évaluation des heures de service </t>
  </si>
  <si>
    <t>Mesure du rendement et impact sur la planification</t>
  </si>
  <si>
    <t>Document de planification </t>
  </si>
  <si>
    <t xml:space="preserve">Planification des installations </t>
  </si>
  <si>
    <t>Participation à la planification locale</t>
  </si>
  <si>
    <t xml:space="preserve">Inventaire </t>
  </si>
  <si>
    <t xml:space="preserve">Plan de la collection </t>
  </si>
  <si>
    <t xml:space="preserve">Procédures d’entretien de la collection </t>
  </si>
  <si>
    <t>Niveau de service </t>
  </si>
  <si>
    <t xml:space="preserve">Analyse des lacunes en ce qui concerne le service </t>
  </si>
  <si>
    <t>Besoin de la communauté en matière de programmes </t>
  </si>
  <si>
    <t>Plan de programmation </t>
  </si>
  <si>
    <t>Processus d’évaluation formel </t>
  </si>
  <si>
    <t>Plan en matière de technologie </t>
  </si>
  <si>
    <t>Soutien technique</t>
  </si>
  <si>
    <t>Inventaire</t>
  </si>
  <si>
    <t>Budget consacré à la technologie </t>
  </si>
  <si>
    <t xml:space="preserve">Plan de continuité des activités et de reprise de la technologie après sinistre </t>
  </si>
  <si>
    <t>Politique relative à la sécurité, la protection et les mesures d’urgence </t>
  </si>
  <si>
    <t>Travailler seul </t>
  </si>
  <si>
    <t>Violence en milieu de travail </t>
  </si>
  <si>
    <t xml:space="preserve">Harcèlement en milieu de travail </t>
  </si>
  <si>
    <t xml:space="preserve">Politique relative à la collection </t>
  </si>
  <si>
    <t xml:space="preserve">Liberté intellectuelle </t>
  </si>
  <si>
    <t xml:space="preserve">Politique relative au prêt </t>
  </si>
  <si>
    <t>Politique relative au respect de la vie privée et à l’accès aux renseignements personnels </t>
  </si>
  <si>
    <t xml:space="preserve">Énoncé sur l’accessibilité pour les personnes handicapées de l’Ontario </t>
  </si>
  <si>
    <t>Politique relative aux services pour les enfants </t>
  </si>
  <si>
    <t>Politique relative aux adolescents et aux jeunes adultes </t>
  </si>
  <si>
    <t xml:space="preserve">Politique relative aux programmes </t>
  </si>
  <si>
    <t>Politique relative à l’information communautaire </t>
  </si>
  <si>
    <t xml:space="preserve">Politique relative à l’histoire locale </t>
  </si>
  <si>
    <t xml:space="preserve">Politique relative aux salles de réunion publique </t>
  </si>
  <si>
    <t>Sensibilisation aux cultures autochtones et réconciliation avec les peuples autochtones </t>
  </si>
  <si>
    <t>Équité, diversité et inclusion (EDI)</t>
  </si>
  <si>
    <t>Politique relative à l’accès gratuit aux ordinateurs publics </t>
  </si>
  <si>
    <t>Utilisation acceptable des systèmes électroniques de la bibliothèque </t>
  </si>
  <si>
    <t>Utilisation de la technologie par le personnel </t>
  </si>
  <si>
    <t xml:space="preserve">Politique relative au personnel </t>
  </si>
  <si>
    <t xml:space="preserve">Distribution de la politique </t>
  </si>
  <si>
    <t xml:space="preserve">Descriptions de travail </t>
  </si>
  <si>
    <t>Échelles salariales </t>
  </si>
  <si>
    <t xml:space="preserve">Personnel rémunéré </t>
  </si>
  <si>
    <t xml:space="preserve">Heures administratives </t>
  </si>
  <si>
    <t>Politique relative aux bénévoles </t>
  </si>
  <si>
    <t>Évaluation du rendement </t>
  </si>
  <si>
    <t xml:space="preserve">Évaluation du directeur général </t>
  </si>
  <si>
    <t>Niveau de formation </t>
  </si>
  <si>
    <t>Formation continue </t>
  </si>
  <si>
    <t>Service d’information et à la clientèle</t>
  </si>
  <si>
    <t>Formation du personnel sur l’utilisation de la technologie </t>
  </si>
  <si>
    <t>Service à la clientèle conforme à la LAPHO </t>
  </si>
  <si>
    <t>Formation relative à la vérité et à la réconciliation</t>
  </si>
  <si>
    <t>Respect de la vie privée et accès à l’information </t>
  </si>
  <si>
    <t>Distance </t>
  </si>
  <si>
    <t>Renseignements sur les programmes de la bibliothèque </t>
  </si>
  <si>
    <t xml:space="preserve">Service de livraison de ressources physiques – </t>
  </si>
  <si>
    <t xml:space="preserve">Accès à distance aux services de bibliothèque </t>
  </si>
  <si>
    <t>Élagage</t>
  </si>
  <si>
    <t>Réservations</t>
  </si>
  <si>
    <t>Système intégré de gestion de bibliothèque </t>
  </si>
  <si>
    <t>Notices bibliographiques </t>
  </si>
  <si>
    <t>Collection électronique</t>
  </si>
  <si>
    <t xml:space="preserve">Partenariats dans la communauté </t>
  </si>
  <si>
    <t>Partenariats dans le secteur des bibliothèques </t>
  </si>
  <si>
    <t>Partenariats au-delà de la communauté </t>
  </si>
  <si>
    <t xml:space="preserve">Économies et rentabilité par l’entremise de la coopération </t>
  </si>
  <si>
    <t>Site Web accessible </t>
  </si>
  <si>
    <t>Renseignements sur la bibliothèque </t>
  </si>
  <si>
    <t>Réseaux sociaux </t>
  </si>
  <si>
    <t xml:space="preserve">Collection de prêts </t>
  </si>
  <si>
    <t>Étiquetage</t>
  </si>
  <si>
    <t>Organisation</t>
  </si>
  <si>
    <t>Ressources de référence</t>
  </si>
  <si>
    <t xml:space="preserve">Guides de consultation </t>
  </si>
  <si>
    <t>Documents pour enfants</t>
  </si>
  <si>
    <t>Alphabétisation des jeunes enfants </t>
  </si>
  <si>
    <t>Documents pour adolescents et jeunes adultes</t>
  </si>
  <si>
    <t>Collections : langue </t>
  </si>
  <si>
    <t>Médias substituts </t>
  </si>
  <si>
    <t xml:space="preserve">Grand public (a) </t>
  </si>
  <si>
    <t xml:space="preserve">Grand public (b) </t>
  </si>
  <si>
    <t xml:space="preserve">Grand public (c) </t>
  </si>
  <si>
    <t xml:space="preserve">Grand public (d) </t>
  </si>
  <si>
    <t>Aînés</t>
  </si>
  <si>
    <t>Adolescents</t>
  </si>
  <si>
    <t>Enfants</t>
  </si>
  <si>
    <t>Connexion Internet </t>
  </si>
  <si>
    <t>Accès public à Internet </t>
  </si>
  <si>
    <t>Réseaux sans fil </t>
  </si>
  <si>
    <t>Applications logicielles à l’usage du public </t>
  </si>
  <si>
    <t>Formation des usagers </t>
  </si>
  <si>
    <t>Applications logicielles à l’usage du personnel </t>
  </si>
  <si>
    <t>Courriel</t>
  </si>
  <si>
    <t xml:space="preserve">Heures minimums </t>
  </si>
  <si>
    <t>Visibilité des enseignes </t>
  </si>
  <si>
    <t xml:space="preserve">Affichage des heures d’ouverture </t>
  </si>
  <si>
    <t xml:space="preserve">Panneaux indicateurs </t>
  </si>
  <si>
    <t>Stationnement</t>
  </si>
  <si>
    <t xml:space="preserve">Retour de matériel </t>
  </si>
  <si>
    <t xml:space="preserve">Aires de la bibliothèque </t>
  </si>
  <si>
    <t>Affichage intérieur </t>
  </si>
  <si>
    <t xml:space="preserve">Étagères pour adultes et adolescents </t>
  </si>
  <si>
    <t xml:space="preserve">Étagères pour enfants </t>
  </si>
  <si>
    <t xml:space="preserve">Quantité d’étagères </t>
  </si>
  <si>
    <t>Postes de travail accessibles </t>
  </si>
  <si>
    <t xml:space="preserve">Meubles </t>
  </si>
  <si>
    <t xml:space="preserve">Éclairage intérieur </t>
  </si>
  <si>
    <t xml:space="preserve">Espace pour usagers (sièges) </t>
  </si>
  <si>
    <t>Toilettes publiques </t>
  </si>
  <si>
    <t xml:space="preserve">Toilettes accessibles </t>
  </si>
  <si>
    <t>Entrée </t>
  </si>
  <si>
    <t>Allées</t>
  </si>
  <si>
    <t xml:space="preserve">Accès dégagé </t>
  </si>
  <si>
    <t xml:space="preserve">Technologie d’assistance </t>
  </si>
  <si>
    <t xml:space="preserve">Édifices de plusieurs étages </t>
  </si>
  <si>
    <t>Procédures d’urgence </t>
  </si>
  <si>
    <t>Équipement et installations d’urgence </t>
  </si>
  <si>
    <t>Supervision</t>
  </si>
  <si>
    <t xml:space="preserve">Éclairage extérieur </t>
  </si>
  <si>
    <t>Formation sur les procédures d’urgence</t>
  </si>
  <si>
    <r>
      <rPr>
        <b/>
        <sz val="16"/>
        <color rgb="FF000000"/>
        <rFont val="Calibri"/>
        <family val="2"/>
        <charset val="1"/>
      </rPr>
      <t xml:space="preserve">NIVEAU - Réseau </t>
    </r>
    <r>
      <rPr>
        <i/>
        <sz val="10"/>
        <color rgb="FF000000"/>
        <rFont val="Calibri"/>
        <family val="2"/>
        <charset val="1"/>
      </rPr>
      <t>[un formulaire par réseau]</t>
    </r>
  </si>
  <si>
    <r>
      <rPr>
        <b/>
        <sz val="10"/>
        <color rgb="FF000000"/>
        <rFont val="Calibri"/>
        <family val="2"/>
        <charset val="1"/>
      </rPr>
      <t xml:space="preserve">Statut (O/N)
</t>
    </r>
    <r>
      <rPr>
        <b/>
        <sz val="8"/>
        <color rgb="FF000000"/>
        <rFont val="Calibri"/>
        <family val="2"/>
        <charset val="1"/>
      </rPr>
      <t>À savoir si vous avez la politique ou non</t>
    </r>
  </si>
  <si>
    <r>
      <rPr>
        <b/>
        <sz val="10"/>
        <color rgb="FF000000"/>
        <rFont val="Calibri"/>
        <family val="2"/>
        <charset val="1"/>
      </rPr>
      <t xml:space="preserve">Évaluation
</t>
    </r>
    <r>
      <rPr>
        <b/>
        <sz val="8"/>
        <color rgb="FF000000"/>
        <rFont val="Calibri"/>
        <family val="2"/>
        <charset val="1"/>
      </rPr>
      <t>0 = aucune révision
1 = révision mineure
4 = révision majeure</t>
    </r>
  </si>
  <si>
    <t>Notes du vérificateur</t>
  </si>
  <si>
    <t>Liens / Renvois «voir aussi»</t>
  </si>
  <si>
    <t>Liens / Renvois «voir aussi» (2)</t>
  </si>
  <si>
    <t>Remarques</t>
  </si>
  <si>
    <t>O</t>
  </si>
  <si>
    <t>Exemple : Blue Mountains Public Library</t>
  </si>
  <si>
    <t>Exemple : Prince Edward County Public Library</t>
  </si>
  <si>
    <t>Exemple : Grand Valley Public Library</t>
  </si>
  <si>
    <t>Exemple : Midland Public Library</t>
  </si>
  <si>
    <t>Exemple : Canada Summer Jobs Report – Blue Mountains Public Library</t>
  </si>
  <si>
    <t>Exemple : Trillium Public Library</t>
  </si>
  <si>
    <t>Exemple : Muskoka Lakes Public Library</t>
  </si>
  <si>
    <t>Section 7 : Planification</t>
  </si>
  <si>
    <t>Prince Edward County Public Library</t>
  </si>
  <si>
    <t xml:space="preserve">Exemple : Centre Hastings Public Library </t>
  </si>
  <si>
    <t>Midland Public Library,</t>
  </si>
  <si>
    <t>Section 8 : Planification des collections de la bibliothèque</t>
  </si>
  <si>
    <t xml:space="preserve">Exemple : Blue Mountains Public Library </t>
  </si>
  <si>
    <t>Section 9 : Planification des services</t>
  </si>
  <si>
    <t>Exemple : Bruce County Public Library</t>
  </si>
  <si>
    <t>Exemple : Fort Frances Public Library</t>
  </si>
  <si>
    <t>Section 10 : Planification des programmes</t>
  </si>
  <si>
    <t>Section 11 : Planification de la technologie</t>
  </si>
  <si>
    <t>Section 12 : Sécurité, protection et mesures d’urgence</t>
  </si>
  <si>
    <t>Section 13 : Collections et prêts</t>
  </si>
  <si>
    <t>Section 14 : Politiques relatives aux services</t>
  </si>
  <si>
    <t>Section 15 : Utilisation de la technologie</t>
  </si>
  <si>
    <t xml:space="preserve">Exemple : Fort Frances Public Library </t>
  </si>
  <si>
    <t>Section 16 : Ressources Humaines</t>
  </si>
  <si>
    <t>Section 17 : Évaluation et formation</t>
  </si>
  <si>
    <t>Section 18 : Procédures relatives au personnel</t>
  </si>
  <si>
    <t>Section 19 : Bibliothèque</t>
  </si>
  <si>
    <t>Section 20 : Accès aux services</t>
  </si>
  <si>
    <t>Section 21 : Gestion des collections</t>
  </si>
  <si>
    <t>Section 22 : Coopération et partenariats</t>
  </si>
  <si>
    <t>Section 23 : Site et services Web de la bibliothèque</t>
  </si>
  <si>
    <t>Section 24 : Collections</t>
  </si>
  <si>
    <t>Section 25 : Services</t>
  </si>
  <si>
    <t>Section 26 : Services technologiques</t>
  </si>
  <si>
    <t>Section 27 : Aménagement extérieur</t>
  </si>
  <si>
    <t>Section 28 : Espaces à l’intérieur de la bibliothèque</t>
  </si>
  <si>
    <t>Section 29 : Accès dans la bibliothèque</t>
  </si>
  <si>
    <t>Section 30 : Considérations en matière de sécurité dans la bibliothèque</t>
  </si>
  <si>
    <r>
      <t>Section 1 : Structure de l'organisme dirigeant -</t>
    </r>
    <r>
      <rPr>
        <i/>
        <sz val="10"/>
        <rFont val="Calibri"/>
        <family val="2"/>
      </rPr>
      <t xml:space="preserve"> Préambule – Pour fonctionner efficacement, un organisme dirigeant doit être doté d’un cadre officiel, qui comprend des administrateurs et des règles à respecter lors des réunions. Une telle structure permet à l’organisme dirigeant d’organiser ses activités.</t>
    </r>
  </si>
  <si>
    <r>
      <t>Organisme dirigeant</t>
    </r>
    <r>
      <rPr>
        <sz val="11"/>
        <rFont val="Calibri"/>
        <family val="2"/>
      </rPr>
      <t xml:space="preserve"> – La bibliothèque dispose d’un organisme dirigeant qui est constitué conformément aux dispositions de l’actuelle </t>
    </r>
    <r>
      <rPr>
        <i/>
        <sz val="11"/>
        <rFont val="Calibri"/>
        <family val="2"/>
      </rPr>
      <t>Loi sur les bibliothèques publiques</t>
    </r>
    <r>
      <rPr>
        <sz val="11"/>
        <rFont val="Calibri"/>
        <family val="2"/>
      </rPr>
      <t xml:space="preserve"> de l’Ontario et celui-ci doit se conformer aux articles de cette loi.</t>
    </r>
  </si>
  <si>
    <r>
      <t xml:space="preserve">Diffusion et publication des réunions </t>
    </r>
    <r>
      <rPr>
        <sz val="11"/>
        <rFont val="Calibri"/>
        <family val="2"/>
      </rPr>
      <t>– Les réunions sont diffusées en direct ou enregistrées et publiées par après aux fins de visionnement par le public.</t>
    </r>
    <r>
      <rPr>
        <b/>
        <sz val="11"/>
        <rFont val="Calibri"/>
        <family val="2"/>
      </rPr>
      <t xml:space="preserve"> </t>
    </r>
  </si>
  <si>
    <r>
      <t xml:space="preserve">Procès-verbal des réunions </t>
    </r>
    <r>
      <rPr>
        <sz val="11"/>
        <rFont val="Calibri"/>
        <family val="2"/>
      </rPr>
      <t>– L’organisme dirigeant dresse un procès-verbal officiel du déroulement des réunions et veille à ce qu’il soit mis à la disposition du public, sauf exception.</t>
    </r>
  </si>
  <si>
    <r>
      <t xml:space="preserve">Règlements </t>
    </r>
    <r>
      <rPr>
        <sz val="11"/>
        <rFont val="Calibri"/>
        <family val="2"/>
      </rPr>
      <t>– L’organisme dirigeant entretient des règlements procéduraux qui portent sur ses responsabilités, sa structure, ses réunions, ses finances et la modification de ses règlements.</t>
    </r>
  </si>
  <si>
    <t>Exemple : Bibliothèque publique de Trillium</t>
  </si>
  <si>
    <r>
      <t>Section 2 : Élaboration de politiques -</t>
    </r>
    <r>
      <rPr>
        <b/>
        <i/>
        <sz val="10"/>
        <rFont val="Calibri"/>
        <family val="2"/>
        <charset val="1"/>
      </rPr>
      <t xml:space="preserve"> Préambule</t>
    </r>
    <r>
      <rPr>
        <i/>
        <sz val="10"/>
        <color rgb="FF000000"/>
        <rFont val="Calibri"/>
        <family val="2"/>
        <charset val="1"/>
      </rPr>
      <t> – Les politiques sont les outils les plus efficaces de l’organisme dirigeant pour assurer une continuité dans la gestion de la bibliothèque et un service de bibliothèque homogène. Les politiques contribuent à définir les programmes de la bibliothèque, à orienter les actions futures, à clarifier les objectifs stratégiques et à veiller à ce que la philosophie de la bibliothèque soit respectée et sa mission réalisée. Les politiques ne sont considérées comme officielles que lorsqu’elles sont écrites, approuvées par l’autorité désignée et examinées (révisées au besoin) à intervalles réguliers.</t>
    </r>
  </si>
  <si>
    <r>
      <t xml:space="preserve">Processus de définition de politiques écrites </t>
    </r>
    <r>
      <rPr>
        <sz val="11"/>
        <rFont val="Calibri"/>
        <family val="2"/>
      </rPr>
      <t>– Des politiques écrites sont disponibles pour guider l’ensemble des secteurs d’activités et des services de la bibliothèque, et sont approuvées par l’organisme dirigeant comme l’exigent la législation et la politique relative à la gouvernance.</t>
    </r>
  </si>
  <si>
    <r>
      <t>Distribution </t>
    </r>
    <r>
      <rPr>
        <sz val="11"/>
        <rFont val="Calibri"/>
        <family val="2"/>
      </rPr>
      <t>– Des exemplaires à jour des règlements et des politiques de gouvernance sont mis à la disposition de tous les membres de l’organisme dirigeant, les employés, les bénévoles et le public, y compris en support accessible.</t>
    </r>
  </si>
  <si>
    <r>
      <t>Examen </t>
    </r>
    <r>
      <rPr>
        <sz val="11"/>
        <rFont val="Calibri"/>
        <family val="2"/>
      </rPr>
      <t>– L’organisme dirigeant examine à date fixe toutes les politiques établies au cours d’une période de quatre ans.</t>
    </r>
  </si>
  <si>
    <r>
      <t>Section 3 : Rôle de l’organisme dirigeant dans la planification</t>
    </r>
    <r>
      <rPr>
        <b/>
        <i/>
        <sz val="10"/>
        <rFont val="Calibri"/>
        <family val="2"/>
        <charset val="1"/>
      </rPr>
      <t xml:space="preserve"> - Préambule</t>
    </r>
    <r>
      <rPr>
        <i/>
        <sz val="10"/>
        <color rgb="FF000000"/>
        <rFont val="Calibri"/>
        <family val="2"/>
        <charset val="1"/>
      </rPr>
      <t> – La planification garantit que : la bibliothèque répond aux besoins légitimes de la communauté, le service est continu malgré tout changement au niveau du personnel, la bibliothèque est capable de réagir efficacement aux changements, les fonds de la communauté sont dépensés d’une manière efficace et responsable, et l’organisme dirigeant et le personnel de la bibliothèque adoptent une vision commune de ce que la bibliothèque essaie de réaliser.</t>
    </r>
  </si>
  <si>
    <r>
      <t>Section 4 : Finances -</t>
    </r>
    <r>
      <rPr>
        <b/>
        <i/>
        <sz val="10"/>
        <rFont val="Calibri"/>
        <family val="2"/>
        <charset val="1"/>
      </rPr>
      <t xml:space="preserve"> Préambule</t>
    </r>
    <r>
      <rPr>
        <i/>
        <sz val="10"/>
        <color rgb="FF000000"/>
        <rFont val="Calibri"/>
        <family val="2"/>
        <charset val="1"/>
      </rPr>
      <t> – L’organisme dirigeant a la responsabilité de s’assurer qu’il dispose de fonds suffisants pour mettre en œuvre ses plans en matière de services de bibliothèque. Étant responsable de rendre compte au conseil local, à la province et à la communauté qu’il représente, l’organisme dirigeant s’engage à veiller à ce que les fonds affectés à la bibliothèque soient investis de façon à répondre le mieux possible aux besoins de la communauté, et que ceci se fait en tenant compte du budget.</t>
    </r>
  </si>
  <si>
    <r>
      <t>Budget</t>
    </r>
    <r>
      <rPr>
        <sz val="11"/>
        <rFont val="Calibri"/>
        <family val="2"/>
      </rPr>
      <t xml:space="preserve"> – L’organisme dirigeant, en collaboration avec le directeur général, prépare et approuve un budget annuel de fonctionnement pour la bibliothèque.</t>
    </r>
  </si>
  <si>
    <r>
      <t>Présentation de rapports financiers aux bailleurs de fonds</t>
    </r>
    <r>
      <rPr>
        <sz val="11"/>
        <rFont val="Calibri"/>
        <family val="2"/>
      </rPr>
      <t xml:space="preserve"> – L’organisme dirigeant veille à ce que des rapports financiers ou bilans de projet complets et exacts soient achevés à temps et selon les exigences des bailleurs de fonds.</t>
    </r>
  </si>
  <si>
    <r>
      <t xml:space="preserve">Enquête annuelle sur les bibliothèques publiques et exigences relatives aux rapports financiers </t>
    </r>
    <r>
      <rPr>
        <sz val="11"/>
        <rFont val="Calibri"/>
        <family val="2"/>
      </rPr>
      <t>– L’organisme dirigeant veille à ce que l’Enquête annuelle sur les bibliothèques publiques, le formulaire de demande de subvention de fonctionnement aux bibliothèques publiques, tout autre formulaire de demande et les exigences en matière de rapports financiers soient dûment remplis et soumis conformément aux exigences du gouvernement provincial.</t>
    </r>
  </si>
  <si>
    <r>
      <t xml:space="preserve">Section 5 : Promotion et défense des intérêts - </t>
    </r>
    <r>
      <rPr>
        <b/>
        <i/>
        <sz val="10"/>
        <rFont val="Calibri"/>
        <family val="2"/>
        <charset val="1"/>
      </rPr>
      <t>Préambule</t>
    </r>
    <r>
      <rPr>
        <i/>
        <sz val="10"/>
        <color rgb="FF000000"/>
        <rFont val="Calibri"/>
        <family val="2"/>
        <charset val="1"/>
      </rPr>
      <t> –L’organisme dirigeant de la bibliothèque doit s’assurer que les membres de la communauté comprennent bien jusqu’à quel point la bibliothèque est importante pour la communauté et que les organismes de financement municipaux comprennent parfaitement l’importance de son rôle au sein de la communauté.</t>
    </r>
  </si>
  <si>
    <r>
      <t>Politique relative à la promotion et à la défense des intérêts</t>
    </r>
    <r>
      <rPr>
        <sz val="11"/>
        <rFont val="Calibri"/>
        <family val="2"/>
      </rPr>
      <t xml:space="preserve"> – L’organisme dirigeant maintient une politique écrite qui définit son rôle et ses responsabilités en matière de promotion et de défense des intérêts.</t>
    </r>
  </si>
  <si>
    <r>
      <t xml:space="preserve">Section 6 : Orientation et information à l’intention des membres de l’organisme dirigeant - </t>
    </r>
    <r>
      <rPr>
        <b/>
        <i/>
        <sz val="10"/>
        <color rgb="FF000000"/>
        <rFont val="Calibri"/>
        <family val="2"/>
        <charset val="1"/>
      </rPr>
      <t>Préambule</t>
    </r>
    <r>
      <rPr>
        <i/>
        <sz val="10"/>
        <color rgb="FF000000"/>
        <rFont val="Calibri"/>
        <family val="2"/>
        <charset val="1"/>
      </rPr>
      <t> – Un programme officiel d’orientation à l’intention des membres entrants de l’organisme dirigeant pour les familiariser sur les services offerts par la bibliothèque, sur ses politiques ainsi que sur les enjeux actuels, les aidera à participer pleinement et efficacement aux travaux. Il faut également leur fournir régulièrement de l’information pour les tenir au courant et pour maintenir leur niveau d’efficacité.</t>
    </r>
  </si>
  <si>
    <r>
      <t>Tâches et responsabilités</t>
    </r>
    <r>
      <rPr>
        <sz val="11"/>
        <rFont val="Calibri"/>
        <family val="2"/>
      </rPr>
      <t xml:space="preserve"> – On fournit aux membres de l’organisme dirigeant des lignes directrices écrites (en version papier ou électronique) qui énoncent leurs tâches et leurs responsabilités.</t>
    </r>
  </si>
  <si>
    <r>
      <t>Analyse des données sur la communauté </t>
    </r>
    <r>
      <rPr>
        <sz val="11"/>
        <rFont val="Calibri"/>
        <family val="2"/>
      </rPr>
      <t>– Une gamme d’information communautaire ayant des répercussions possibles sur les services de bibliothèque, y compris les données démographiques, est analysée au moins une fois tous les quatre ans.</t>
    </r>
  </si>
  <si>
    <r>
      <t>Évaluation des heures de service</t>
    </r>
    <r>
      <rPr>
        <sz val="11"/>
        <rFont val="Calibri"/>
        <family val="2"/>
      </rPr>
      <t xml:space="preserve"> – Les heures d’ouverture de la bibliothèque répondent aux besoins de la communauté et comprennent des soirées ou des fins de semaine. Au cours des quatre dernières années, la bibliothèque a évalué la mesure dans laquelle ses heures d’ouverture répondent aux besoins de la communauté. S’il y a plusieurs succursales, les heures de service de chacune tiennent compte de la communauté environnante.</t>
    </r>
  </si>
  <si>
    <r>
      <t>Plan de la collection</t>
    </r>
    <r>
      <rPr>
        <sz val="11"/>
        <rFont val="Calibri"/>
        <family val="2"/>
      </rPr>
      <t xml:space="preserve"> – Le réseau de bibliothèques a préparé un plan de développement de la collection qui reflète ses priorités à cet égard. Le plan comprend le profil de la collection, ainsi qu’un plan annuel relatif aux achats en ce qui concerne les collections physiques et électroniques, conformément à la ligne directrice 8.1.</t>
    </r>
  </si>
  <si>
    <r>
      <t xml:space="preserve">Inventaire </t>
    </r>
    <r>
      <rPr>
        <sz val="11"/>
        <rFont val="Calibri"/>
        <family val="2"/>
      </rPr>
      <t>– Un inventaire de la collection de la bibliothèque a été réalisé au moins une fois dans les cinq dernières années pour s’assurer que le catalogue public reflète le contenu de la collection avec exactitude.</t>
    </r>
  </si>
  <si>
    <t>Exemple : Blue Mountains Public Library</t>
  </si>
  <si>
    <t>Exemple : West Perth Public Library</t>
  </si>
  <si>
    <r>
      <t>Analyse des lacunes en ce qui concerne le service </t>
    </r>
    <r>
      <rPr>
        <sz val="11"/>
        <rFont val="Calibri"/>
        <family val="2"/>
      </rPr>
      <t>– La bibliothèque a recours aux données recueillies et aux tendances relatives aux bibliothèques pour planifier l’amélioration des modèles de service et procéder à l’analyse des lacunes en ce qui concerne le service. Une analyse des commentaires et des suggestions de la part du public, et des tendances de l’industrie est réalisée au moins tous les quatre ans, les résultats faisant l’objet de la planification des services de la bibliothèque.</t>
    </r>
  </si>
  <si>
    <r>
      <t xml:space="preserve">Plan d’accessibilité pluriannuel – </t>
    </r>
    <r>
      <rPr>
        <sz val="11"/>
        <rFont val="Calibri"/>
        <family val="2"/>
      </rPr>
      <t>La bibliothèque a en place un plan d’accessibilité pluriannuel (qu’elle gère individuellement ou de concert avec d’autres partenaires) qui répond aux exigences de la LAPHO et de la réglementation.</t>
    </r>
  </si>
  <si>
    <r>
      <t>Plan de programmation </t>
    </r>
    <r>
      <rPr>
        <sz val="11"/>
        <rFont val="Calibri"/>
        <family val="2"/>
      </rPr>
      <t>– La bibliothèque a élaboré un plan de programmation qui tient compte des besoins de la communauté en matière de programmation, de la disponibilité d’autres programmes ou services communautaires, et des tendances actuelles ou des pratiques exemplaires reconnues des bibliothèques publiques.</t>
    </r>
  </si>
  <si>
    <r>
      <t>Processus d’évaluation formel </t>
    </r>
    <r>
      <rPr>
        <sz val="11"/>
        <rFont val="Calibri"/>
        <family val="2"/>
      </rPr>
      <t>– La bibliothèque suit un processus formel pour évaluer sa programmation et met en œuvre des initiatives qui informeront le plan de programmation de la bibliothèque sur les succès ou les échecs potentiels afin d’encourager la croissance continue au sein de la bibliothèque publique.</t>
    </r>
  </si>
  <si>
    <r>
      <t>Soutien technique </t>
    </r>
    <r>
      <rPr>
        <sz val="11"/>
        <rFont val="Calibri"/>
        <family val="2"/>
      </rPr>
      <t>– La bibliothèque bénéficie d’un service informatique qui peut fournir un soutien technique qualifié pour l’installation, l’entretien et la réparation des technologies de la bibliothèque.</t>
    </r>
  </si>
  <si>
    <r>
      <t>Inventaire </t>
    </r>
    <r>
      <rPr>
        <sz val="11"/>
        <rFont val="Calibri"/>
        <family val="2"/>
      </rPr>
      <t>– La bibliothèque dispose d’un inventaire à jour de ses équipements technologiques et de ses licences de logiciels, et procède à la prise de cet inventaire au moins une fois par an, en la mettant à jour au besoin.</t>
    </r>
  </si>
  <si>
    <r>
      <t>Budget consacré à la technologie </t>
    </r>
    <r>
      <rPr>
        <sz val="11"/>
        <rFont val="Calibri"/>
        <family val="2"/>
      </rPr>
      <t>– Pour offrir des services de bibliothèque efficaces, il est essentiel de disposer d’un financement stable qui permet le remplacement et la mise à niveau des technologies informatiques, et le soutien du personnel chargé de l’informatique. La bibliothèque prévoit un montant à son budget pour procéder à l’entretien et au remplacement régulier et continu du matériel, des logiciels et d’autres composants comme énoncé dans son plan en matière de technologie.</t>
    </r>
  </si>
  <si>
    <r>
      <t>Plan de continuité des activités et de reprise de la technologie après sinistre </t>
    </r>
    <r>
      <rPr>
        <sz val="11"/>
        <rFont val="Calibri"/>
        <family val="2"/>
      </rPr>
      <t>– La bibliothèque a évalué et est préparée aux interruptions locales des services technologiques (pannes de courant ou problèmes techniques), ainsi qu’aux perturbations et aux défaillances majeures (défaillance catastrophique du serveur ou cyberattaque). Le plan écrit définit comment la bibliothèque maintiendra les services technologiques essentiels pendant les interruptions de service à court terme ou catastrophiques et comment elle procédera à la récupération des données par la suite.</t>
    </r>
  </si>
  <si>
    <r>
      <t>Politique relative à la sécurité, la protection et les mesures d’urgence</t>
    </r>
    <r>
      <rPr>
        <sz val="11"/>
        <rFont val="Calibri"/>
        <family val="2"/>
      </rPr>
      <t> – L’organisme dirigeant est responsable de fournir un environnement sûr et sécuritaire au personnel de la bibliothèque lorsqu’il s’acquitte de ses fonctions, ainsi qu’au public qui utilise la bibliothèque. La bibliothèque maintient une politique pour traiter des questions de sécurité, de protection et d’urgences.</t>
    </r>
  </si>
  <si>
    <r>
      <t xml:space="preserve">Code de conduite du public </t>
    </r>
    <r>
      <rPr>
        <sz val="11"/>
        <rFont val="Calibri"/>
        <family val="2"/>
      </rPr>
      <t>– La bibliothèque maintient une politique qui dicte aux membres du public les règles de conduite raisonnable en ce qui a trait à l’utilisation des services de la bibliothèque, et qui énonce les conséquences que peut entraîner le non-respect de ces règles.</t>
    </r>
  </si>
  <si>
    <r>
      <t>Politique relative à la collection</t>
    </r>
    <r>
      <rPr>
        <sz val="11"/>
        <rFont val="Calibri"/>
        <family val="2"/>
      </rPr>
      <t xml:space="preserve"> – La bibliothèque maintient une politique concernant la collection de la bibliothèque, laquelle comprend des responsabilités liées à l’enrichissement de la collection et au choix des livres, des critères de sélection, du triage, de l’utilisation des dons, des plaintes au sujet de la collection et de l’organisation de cette dernière.</t>
    </r>
  </si>
  <si>
    <r>
      <t>Liberté intellectuelle</t>
    </r>
    <r>
      <rPr>
        <sz val="11"/>
        <rFont val="Calibri"/>
        <family val="2"/>
      </rPr>
      <t xml:space="preserve"> – La politique relative au développement de la collection de la bibliothèque comprend un énoncé portant sur la liberté intellectuelle. Il peut s’agir d’un énoncé élaboré par une association de bibliothèques reconnue ou par la bibliothèque elle-même.</t>
    </r>
  </si>
  <si>
    <r>
      <t xml:space="preserve">Politique relative au prêt </t>
    </r>
    <r>
      <rPr>
        <sz val="11"/>
        <rFont val="Calibri"/>
        <family val="2"/>
      </rPr>
      <t>– La bibliothèque a en place une politique concernant le prêt des documents de bibliothèque qui comprend qui peut emprunter les documents; quels documents peuvent être empruntés; les périodes de prêt; les frais de retard ou l’absence de frais; le renouvellement des prêts; les réservations; les documents perdus ou endommagés; le registre des prêts.</t>
    </r>
  </si>
  <si>
    <r>
      <t xml:space="preserve">Énoncé sur l’accessibilité pour les personnes handicapées de l’Ontario </t>
    </r>
    <r>
      <rPr>
        <sz val="11"/>
        <rFont val="Calibri"/>
        <family val="2"/>
      </rPr>
      <t>– La bibliothèque maintient une politique relative à l’accessibilité, laquelle comprend un énoncé décrivant son engagement à répondre aux besoins d’accessibilité des personnes handicapées (conformément aux règlements d’application de la LAPHO).</t>
    </r>
  </si>
  <si>
    <r>
      <t>Politique relative aux programmes</t>
    </r>
    <r>
      <rPr>
        <sz val="11"/>
        <rFont val="Calibri"/>
        <family val="2"/>
      </rPr>
      <t xml:space="preserve"> – La bibliothèque maintient des politiques ou procédures qui traitent, notamment, des types de programmes devant être offerts aux divers groupes communautaires; du personnel responsable de la définition et de l’exécution des programmes; de la nature de l’interaction entre les partenaires et la bibliothèque et de l’occasion d’imposer des frais de participation à certains programmes. </t>
    </r>
  </si>
  <si>
    <r>
      <t>Utilisation de la technologie par le personnel</t>
    </r>
    <r>
      <rPr>
        <sz val="11"/>
        <rFont val="Calibri"/>
        <family val="2"/>
      </rPr>
      <t> – La bibliothèque a défini et adopté une politique relative à l’utilisation de la technologie par le personnel et les bénévoles, comprenant notamment une description de leurs attentes et de l’utilisation personnelle permise relativement au matériel et aux ressources de la bibliothèque.</t>
    </r>
  </si>
  <si>
    <r>
      <t>Échelles salariales </t>
    </r>
    <r>
      <rPr>
        <sz val="11"/>
        <rFont val="Calibri"/>
        <family val="2"/>
      </rPr>
      <t>– Une échelle salariale à jour a été définie pour chaque catégorie d’emploi, et est facilement accessible.</t>
    </r>
  </si>
  <si>
    <r>
      <t>Évaluation du directeur général</t>
    </r>
    <r>
      <rPr>
        <sz val="11"/>
        <rFont val="Calibri"/>
        <family val="2"/>
      </rPr>
      <t xml:space="preserve"> – L’organisme dirigeant a mis en œuvre un processus officiel qui lui permet d’examiner régulièrement le rendement du directeur général (au moins une fois par an).</t>
    </r>
  </si>
  <si>
    <r>
      <t>Formation continue </t>
    </r>
    <r>
      <rPr>
        <sz val="11"/>
        <rFont val="Calibri"/>
        <family val="2"/>
      </rPr>
      <t>– La bibliothèque encourage la formation continue de son personnel et prévoit le remboursement des frais afférents dans sa politique, son plan à long terme et son budget dans une proportion d’au moins 1 % du total de ses salaires et avantages sociaux.</t>
    </r>
  </si>
  <si>
    <t>https://sp.ltc.gov.on.ca/sites/mol/drs/ca/Pages/default_fr.aspx).</t>
  </si>
  <si>
    <r>
      <t xml:space="preserve">Service d’information et à la clientèle </t>
    </r>
    <r>
      <rPr>
        <sz val="11"/>
        <rFont val="Calibri"/>
        <family val="2"/>
      </rPr>
      <t>– Le personnel désigné de la bibliothèque reçoit de la formation pour répondre aux questions et aux demandes de renseignements du public.</t>
    </r>
  </si>
  <si>
    <r>
      <t>Formation du personnel sur l’utilisation de la technologie </t>
    </r>
    <r>
      <rPr>
        <sz val="11"/>
        <rFont val="Calibri"/>
        <family val="2"/>
      </rPr>
      <t xml:space="preserve">– Le personnel de la bibliothèque reçoit une formation sur la façon d’utiliser l’équipement de la bibliothèque et les applications logicielles et pour aider le public à utiliser l’équipement et les applications, et pour diagnostiquer et signaler les problèmes d’ordre technologique. </t>
    </r>
  </si>
  <si>
    <r>
      <t>Service à la clientèle conforme à la LAPHO </t>
    </r>
    <r>
      <rPr>
        <sz val="11"/>
        <rFont val="Calibri"/>
        <family val="2"/>
      </rPr>
      <t>– Tous les employés ont suivi une formation sur le service à la clientèle conformément à la LAPHO.</t>
    </r>
  </si>
  <si>
    <r>
      <t>Formation relative à la vérité et à la réconciliation</t>
    </r>
    <r>
      <rPr>
        <sz val="11"/>
        <rFont val="Calibri"/>
        <family val="2"/>
      </rPr>
      <t xml:space="preserve"> – Conformément à l’appel à l’action 57, le personnel de la bibliothèque reçoit une formation dans des domaines tels la sensibilisation, le savoir et les activités de réconciliation reflétant le milieu des bibliothèques publiques. </t>
    </r>
  </si>
  <si>
    <r>
      <t>Harcèlement en milieu de travail </t>
    </r>
    <r>
      <rPr>
        <sz val="11"/>
        <rFont val="Calibri"/>
        <family val="2"/>
      </rPr>
      <t>– La bibliothèque a mis en place un programme qui respecte les lois provinciales ou fédérales pertinentes sur le harcèlement (y compris le harcèlement sexuel).</t>
    </r>
  </si>
  <si>
    <r>
      <t>Distance </t>
    </r>
    <r>
      <rPr>
        <sz val="11"/>
        <rFont val="Calibri"/>
        <family val="2"/>
      </rPr>
      <t>– Les résidents de la communauté doivent pouvoir se rendre en moins de quarante-cinq (45) minutes à un point de service fixe, mobile ou à succursales multiples de leur bibliothèque publique.</t>
    </r>
  </si>
  <si>
    <r>
      <t>Acquisitions</t>
    </r>
    <r>
      <rPr>
        <sz val="11"/>
        <rFont val="Calibri"/>
        <family val="2"/>
      </rPr>
      <t xml:space="preserve"> </t>
    </r>
    <r>
      <rPr>
        <b/>
        <sz val="11"/>
        <rFont val="Calibri"/>
        <family val="2"/>
      </rPr>
      <t xml:space="preserve">de biens matériels </t>
    </r>
    <r>
      <rPr>
        <sz val="11"/>
        <rFont val="Calibri"/>
        <family val="2"/>
      </rPr>
      <t>– La bibliothèque ajoute de nouveaux biens matériels à sa collection à une fréquence suffisante pour maintenir un niveau raisonnable de mise à jour, d’exactitude et d’accessibilité.</t>
    </r>
  </si>
  <si>
    <r>
      <t>Élagage</t>
    </r>
    <r>
      <rPr>
        <sz val="11"/>
        <rFont val="Calibri"/>
        <family val="2"/>
      </rPr>
      <t xml:space="preserve"> – Un programme d’élagage régulier et continu, axé sur le retrait des articles non fiables, périmés et usés, vise à maintenir l’exactitude, l’actualité et la pertinence du contenu de la collection et à gérer la taille globale de la collection.</t>
    </r>
  </si>
  <si>
    <r>
      <t>Système intégré de gestion de bibliothèque </t>
    </r>
    <r>
      <rPr>
        <sz val="11"/>
        <rFont val="Calibri"/>
        <family val="2"/>
      </rPr>
      <t>– La bibliothèque dispose d’un SIGB à partir duquel des recherches peuvent être effectuées à distance.</t>
    </r>
  </si>
  <si>
    <r>
      <t>Notices bibliographiques </t>
    </r>
    <r>
      <rPr>
        <sz val="11"/>
        <rFont val="Calibri"/>
        <family val="2"/>
      </rPr>
      <t>– La bibliothèque dispose de procédures et d’échéances pour l’ajout et la modification des notices.</t>
    </r>
  </si>
  <si>
    <r>
      <t>Organisation</t>
    </r>
    <r>
      <rPr>
        <sz val="11"/>
        <rFont val="Calibri"/>
        <family val="2"/>
      </rPr>
      <t xml:space="preserve"> – Les articles de la collection physique sont organisés en fonction de catégorie, de commodité et d’accessibilité.</t>
    </r>
  </si>
  <si>
    <r>
      <t>Documents pour enfants</t>
    </r>
    <r>
      <rPr>
        <sz val="11"/>
        <rFont val="Calibri"/>
        <family val="2"/>
      </rPr>
      <t xml:space="preserve"> – La bibliothèque offre des documents destinés principalement aux enfants et à leurs aidants.</t>
    </r>
  </si>
  <si>
    <r>
      <t xml:space="preserve">Documents pour adolescents et jeunes adultes </t>
    </r>
    <r>
      <rPr>
        <sz val="11"/>
        <rFont val="Calibri"/>
        <family val="2"/>
      </rPr>
      <t>– La bibliothèque offre des documents destinés principalement aux adolescents et jeunes adultes et conçus pour plaire aux différents niveaux de lecture, intérêts et besoins en information de ce groupe.</t>
    </r>
  </si>
  <si>
    <r>
      <t>Collections : langue</t>
    </r>
    <r>
      <rPr>
        <sz val="11"/>
        <rFont val="Calibri"/>
        <family val="2"/>
      </rPr>
      <t> – La bibliothèque offre une collection de documents autres qu’en anglais reflétant les langues d’usage dans la communauté.</t>
    </r>
  </si>
  <si>
    <r>
      <t>Grand public (a)</t>
    </r>
    <r>
      <rPr>
        <sz val="11"/>
        <rFont val="Calibri"/>
        <family val="2"/>
      </rPr>
      <t xml:space="preserve"> – La bibliothèque offre des services de référence et d’information au grand public.</t>
    </r>
  </si>
  <si>
    <r>
      <t xml:space="preserve">Grand public (b) </t>
    </r>
    <r>
      <rPr>
        <sz val="11"/>
        <rFont val="Calibri"/>
        <family val="2"/>
      </rPr>
      <t>– La bibliothèque offre un service d’aide aux lecteurs au grand public.</t>
    </r>
  </si>
  <si>
    <r>
      <t xml:space="preserve">Grand public (c) </t>
    </r>
    <r>
      <rPr>
        <sz val="11"/>
        <rFont val="Calibri"/>
        <family val="2"/>
      </rPr>
      <t>–</t>
    </r>
    <r>
      <rPr>
        <b/>
        <sz val="11"/>
        <rFont val="Calibri"/>
        <family val="2"/>
      </rPr>
      <t xml:space="preserve"> </t>
    </r>
    <r>
      <rPr>
        <sz val="11"/>
        <rFont val="Calibri"/>
        <family val="2"/>
      </rPr>
      <t>La bibliothèque offre des services d’information et d’orientation communautaire au grand public.</t>
    </r>
  </si>
  <si>
    <r>
      <t xml:space="preserve">Grand public (d) </t>
    </r>
    <r>
      <rPr>
        <sz val="11"/>
        <rFont val="Calibri"/>
        <family val="2"/>
      </rPr>
      <t>–</t>
    </r>
    <r>
      <rPr>
        <b/>
        <sz val="11"/>
        <rFont val="Calibri"/>
        <family val="2"/>
      </rPr>
      <t xml:space="preserve"> </t>
    </r>
    <r>
      <rPr>
        <sz val="11"/>
        <rFont val="Calibri"/>
        <family val="2"/>
      </rPr>
      <t>La bibliothèque offre une programmation au grand public.</t>
    </r>
  </si>
  <si>
    <r>
      <t xml:space="preserve">Aînés </t>
    </r>
    <r>
      <rPr>
        <sz val="11"/>
        <rFont val="Calibri"/>
        <family val="2"/>
      </rPr>
      <t>– La bibliothèque offre des programmes et des services aux aînés de la communauté.</t>
    </r>
  </si>
  <si>
    <r>
      <t xml:space="preserve">Adolescents </t>
    </r>
    <r>
      <rPr>
        <sz val="11"/>
        <rFont val="Calibri"/>
        <family val="2"/>
      </rPr>
      <t>– La bibliothèque offre des programmes et des services aux adolescents de la communauté.</t>
    </r>
  </si>
  <si>
    <r>
      <t xml:space="preserve">Enfants </t>
    </r>
    <r>
      <rPr>
        <sz val="11"/>
        <rFont val="Calibri"/>
        <family val="2"/>
      </rPr>
      <t>– La bibliothèque offre des programmes et des services aux enfants de la communauté.</t>
    </r>
  </si>
  <si>
    <r>
      <t>Accès public à Internet </t>
    </r>
    <r>
      <rPr>
        <sz val="11"/>
        <rFont val="Calibri"/>
        <family val="2"/>
      </rPr>
      <t>– La bibliothèque offre un accès gratuit à Internet répondant aux besoins de sa communauté et de ses invités.</t>
    </r>
  </si>
  <si>
    <r>
      <t>Réseaux sans fil </t>
    </r>
    <r>
      <rPr>
        <sz val="11"/>
        <rFont val="Calibri"/>
        <family val="2"/>
      </rPr>
      <t>– La bibliothèque a un accès Wi-Fi pour le public et le personnel.</t>
    </r>
  </si>
  <si>
    <r>
      <t>Heures minimums</t>
    </r>
    <r>
      <rPr>
        <sz val="11"/>
        <rFont val="Calibri"/>
        <family val="2"/>
      </rPr>
      <t xml:space="preserve"> – Le principal emplacement de la bibliothèque est ouvert au public au moins 20 heures par semaine en présence de personnel réparties sur au moins trois jours. Dans le cas des réseaux de bibliothèques à succursales multiples, les succursales sont ouvertes au moins 12 heures par semaine en présence de personnel.  </t>
    </r>
  </si>
  <si>
    <r>
      <t>Visibilité des enseignes</t>
    </r>
    <r>
      <rPr>
        <sz val="11"/>
        <rFont val="Calibri"/>
        <family val="2"/>
      </rPr>
      <t> – Les édifices de la bibliothèque sont facilement reconnaissables grâce à des affiches extérieures très visibles de la rue et rédigées dans la ou les langues appropriées.</t>
    </r>
  </si>
  <si>
    <r>
      <t>Affichage des heures d’ouverture</t>
    </r>
    <r>
      <rPr>
        <sz val="11"/>
        <rFont val="Calibri"/>
        <family val="2"/>
      </rPr>
      <t xml:space="preserve"> – Les heures d’ouverture de la bibliothèque sont affichées et visibles de l’extérieur de l’emplacement.</t>
    </r>
  </si>
  <si>
    <r>
      <t xml:space="preserve">Aménagement – </t>
    </r>
    <r>
      <rPr>
        <sz val="11"/>
        <rFont val="Calibri"/>
        <family val="2"/>
      </rPr>
      <t>L’aménagement de la bibliothèque est conçu pour être logique, facile à comprendre et à utiliser pour les usagers.</t>
    </r>
  </si>
  <si>
    <r>
      <t>Affichage intérieur </t>
    </r>
    <r>
      <rPr>
        <sz val="11"/>
        <rFont val="Calibri"/>
        <family val="2"/>
      </rPr>
      <t>– Des affiches indiquent clairement l’emplacement des différentes sections de la bibliothèque, des services spécifiques ainsi que certaines sections particulières de la collection. Ces affiches sont rédigées dans la ou les langues des principaux groupes linguistiques de la communauté.</t>
    </r>
  </si>
  <si>
    <r>
      <t>Quantité d’étagères</t>
    </r>
    <r>
      <rPr>
        <sz val="11"/>
        <rFont val="Calibri"/>
        <family val="2"/>
      </rPr>
      <t xml:space="preserve"> – Il y a suffisamment d’étagères pour ranger et exposer la plupart des articles sans trop les entasser.</t>
    </r>
  </si>
  <si>
    <r>
      <t>Postes de travail accessibles </t>
    </r>
    <r>
      <rPr>
        <sz val="11"/>
        <rFont val="Calibri"/>
        <family val="2"/>
      </rPr>
      <t>– L’accès pratique à l’équipement de la bibliothèque est fourni pour tous, avec des hauteurs de poste de travail ajustables de manière autonome pour les personnes handicapées et aussi pour les enfants.</t>
    </r>
  </si>
  <si>
    <r>
      <t>Toilettes publiques </t>
    </r>
    <r>
      <rPr>
        <sz val="11"/>
        <rFont val="Calibri"/>
        <family val="2"/>
      </rPr>
      <t>– Des toilettes sont à la disposition du public.</t>
    </r>
  </si>
  <si>
    <r>
      <t>Entrée </t>
    </r>
    <r>
      <rPr>
        <sz val="11"/>
        <rFont val="Calibri"/>
        <family val="2"/>
      </rPr>
      <t>– La bibliothèque offre une entrée accessible.</t>
    </r>
  </si>
  <si>
    <r>
      <t>Allées </t>
    </r>
    <r>
      <rPr>
        <sz val="11"/>
        <rFont val="Calibri"/>
        <family val="2"/>
      </rPr>
      <t>– L’espace entre les rangées de livres est d’au moins 91 cm (36 po).</t>
    </r>
  </si>
  <si>
    <r>
      <t>Accès dégagé</t>
    </r>
    <r>
      <rPr>
        <sz val="11"/>
        <rFont val="Calibri"/>
        <family val="2"/>
      </rPr>
      <t xml:space="preserve"> – L’accès aux salles destinées aux usagers et aux documents de la bibliothèque doit être dégagé.</t>
    </r>
  </si>
  <si>
    <r>
      <t>Édifices de plusieurs étages</t>
    </r>
    <r>
      <rPr>
        <sz val="11"/>
        <rFont val="Calibri"/>
        <family val="2"/>
      </rPr>
      <t xml:space="preserve"> – Lorsque l’édifice public où se trouve la bibliothèque/succursale occupe plus d’un étage, l’accès aux fauteuils roulants est facilité entre les étages. Pour le personnel, un aménagement du lieu de travail a été prévu pour les installations à plusieurs étages.</t>
    </r>
  </si>
  <si>
    <r>
      <t xml:space="preserve">Éclairage extérieur – </t>
    </r>
    <r>
      <rPr>
        <sz val="11"/>
        <rFont val="Calibri"/>
        <family val="2"/>
      </rPr>
      <t>L’entrée de la bibliothèque, l’entrée du personnel, et les aires de stationnement sont bien éclairées la nuit.</t>
    </r>
  </si>
  <si>
    <r>
      <t xml:space="preserve">Heures administratives </t>
    </r>
    <r>
      <rPr>
        <sz val="11"/>
        <rFont val="Calibri"/>
        <family val="2"/>
      </rPr>
      <t>–</t>
    </r>
    <r>
      <rPr>
        <b/>
        <sz val="11"/>
        <rFont val="Calibri"/>
        <family val="2"/>
      </rPr>
      <t xml:space="preserve"> </t>
    </r>
    <r>
      <rPr>
        <sz val="11"/>
        <rFont val="Calibri"/>
        <family val="2"/>
      </rPr>
      <t>Pour permettre aux employés d’effectuer les tâches liées à l’administration, à la gestion et à la préparation des services, on leur accorde des heures rémunérées en dehors des heures affectées aux services du public.</t>
    </r>
  </si>
  <si>
    <r>
      <t>Politique relative aux bénévoles </t>
    </r>
    <r>
      <rPr>
        <sz val="11"/>
        <rFont val="Calibri"/>
        <family val="2"/>
      </rPr>
      <t>– La bibliothèque maintient des politiques qui traitent des types de tâches à accomplir, de la différenciation des tâches rémunérées et non rémunérées (dans le cas des conventions collectives), de l’engagement de bénévoles, de la rétention des bénévoles et de la façon dont les bénévoles s’intègrent dans le fonctionnement global de la bibliothèque.</t>
    </r>
  </si>
  <si>
    <r>
      <t>Stationnement </t>
    </r>
    <r>
      <rPr>
        <sz val="11"/>
        <rFont val="Calibri"/>
        <family val="2"/>
      </rPr>
      <t>–</t>
    </r>
    <r>
      <rPr>
        <b/>
        <sz val="11"/>
        <rFont val="Calibri"/>
        <family val="2"/>
      </rPr>
      <t> </t>
    </r>
    <r>
      <rPr>
        <sz val="11"/>
        <rFont val="Calibri"/>
        <family val="2"/>
      </rPr>
      <t>Il y a un nombre suffisant de places de stationnement facilement accessibles (y compris des places de stationnement adaptées aux personnes à mobilité réduite) sur place ou à proximité du point de service.</t>
    </r>
  </si>
  <si>
    <r>
      <t xml:space="preserve">Retour de matériel </t>
    </r>
    <r>
      <rPr>
        <sz val="11"/>
        <rFont val="Calibri"/>
        <family val="2"/>
      </rPr>
      <t>– Il y a un emplacement bien indiqué pour le retour du matériel de la bibliothèque pendant les heures régulières d’ouverture et lorsque la bibliothèque est fermée (p. ex., un poste de retour des livres).</t>
    </r>
  </si>
  <si>
    <r>
      <t xml:space="preserve">Statut (O/N/S.O.)
</t>
    </r>
    <r>
      <rPr>
        <b/>
        <sz val="8"/>
        <color rgb="FF000000"/>
        <rFont val="Calibri"/>
        <family val="2"/>
        <charset val="1"/>
      </rPr>
      <t>À savoir si vous avez la politique ou non</t>
    </r>
  </si>
  <si>
    <r>
      <t xml:space="preserve">Statut (O/N.S.O.)
</t>
    </r>
    <r>
      <rPr>
        <b/>
        <sz val="8"/>
        <color rgb="FF000000"/>
        <rFont val="Calibri"/>
        <family val="2"/>
        <charset val="1"/>
      </rPr>
      <t>À savoir si vous avez la politique ou non</t>
    </r>
  </si>
  <si>
    <t xml:space="preserve">Procès-verbal des réunions </t>
  </si>
  <si>
    <t xml:space="preserve">Diffusion et publication des réunions </t>
  </si>
  <si>
    <r>
      <t>Réunions</t>
    </r>
    <r>
      <rPr>
        <sz val="11"/>
        <rFont val="Calibri"/>
        <family val="2"/>
      </rPr>
      <t xml:space="preserve"> </t>
    </r>
  </si>
  <si>
    <t xml:space="preserve">Nomination d’un directeur général </t>
  </si>
  <si>
    <t xml:space="preserve">Contenu et nombre de documents dans la collection de la bibliothèque </t>
  </si>
  <si>
    <t xml:space="preserve">Plan d’accessibilité pluriannuel </t>
  </si>
  <si>
    <t xml:space="preserve">2ELGBTQIA+ </t>
  </si>
  <si>
    <t xml:space="preserve">Vérité et réconciliation </t>
  </si>
  <si>
    <r>
      <t>Populations marginalisées</t>
    </r>
    <r>
      <rPr>
        <sz val="11"/>
        <color rgb="FFFF0000"/>
        <rFont val="Calibri"/>
        <family val="2"/>
      </rPr>
      <t xml:space="preserve"> </t>
    </r>
  </si>
  <si>
    <t xml:space="preserve">Code de conduite du public </t>
  </si>
  <si>
    <t xml:space="preserve">Acquisitions de biens matériels </t>
  </si>
  <si>
    <t xml:space="preserve">Service de prêts entre bibliothèques : emprunts </t>
  </si>
  <si>
    <r>
      <t>Service de prêts entre bibliothèques : prêts</t>
    </r>
    <r>
      <rPr>
        <sz val="11"/>
        <rFont val="Calibri"/>
        <family val="2"/>
      </rPr>
      <t xml:space="preserve"> </t>
    </r>
  </si>
  <si>
    <t>Durabilité environnementale </t>
  </si>
  <si>
    <t>Guideline</t>
  </si>
  <si>
    <t>Is Mandatory</t>
  </si>
  <si>
    <t>Met</t>
  </si>
  <si>
    <r>
      <t xml:space="preserve">NIVEAU - Observations sur place </t>
    </r>
    <r>
      <rPr>
        <i/>
        <sz val="10"/>
        <color rgb="FF000000"/>
        <rFont val="Calibri"/>
        <family val="2"/>
        <charset val="1"/>
      </rPr>
      <t>[un formulaire par succusale/emplacement]</t>
    </r>
  </si>
  <si>
    <t>% complete</t>
  </si>
  <si>
    <t>Complété obligatoire/législative</t>
  </si>
  <si>
    <t xml:space="preserve">Clarifications/exemples, ces derniers n’étant pas exhaustifs ni prescriptifs </t>
  </si>
  <si>
    <t>Obligatoire/législatives</t>
  </si>
  <si>
    <r>
      <t>Dirigeants – </t>
    </r>
    <r>
      <rPr>
        <sz val="11"/>
        <rFont val="Calibri"/>
        <family val="2"/>
      </rPr>
      <t>Conformément à la loi, l’organisme dirigeant a nommé un président, ainsi qu’un secrétaire et un trésorier. Le directeur général peut être nommé comme secrétaire-trésorier.</t>
    </r>
  </si>
  <si>
    <r>
      <t xml:space="preserve">Nomination d’un directeur général – </t>
    </r>
    <r>
      <rPr>
        <sz val="11"/>
        <rFont val="Calibri"/>
        <family val="2"/>
      </rPr>
      <t>L’organisme dirigeant a nommé un directeur général qui est responsable de la supervision d’ensemble et de la direction des opérations de la bibliothèque publique et son personnel (s’il y a lieu). Le directeur général est présent à toutes les réunions du conseil. D’autres pouvoirs et tâches sont attribués au directeur général par le conseil.</t>
    </r>
  </si>
  <si>
    <r>
      <t>Réunions</t>
    </r>
    <r>
      <rPr>
        <sz val="11"/>
        <rFont val="Calibri"/>
        <family val="2"/>
      </rPr>
      <t xml:space="preserve"> – L’organisme dirigeant tient des réunions régulières de façon formelle au moins sept fois par année</t>
    </r>
    <r>
      <rPr>
        <sz val="11"/>
        <rFont val="Arial"/>
        <family val="2"/>
      </rPr>
      <t xml:space="preserve"> </t>
    </r>
    <r>
      <rPr>
        <sz val="11"/>
        <rFont val="Calibri"/>
        <family val="2"/>
      </rPr>
      <t xml:space="preserve">conformément à la </t>
    </r>
    <r>
      <rPr>
        <i/>
        <sz val="11"/>
        <rFont val="Calibri"/>
        <family val="2"/>
      </rPr>
      <t>Loi sur les bibliothèques publiques</t>
    </r>
    <r>
      <rPr>
        <sz val="11"/>
        <rFont val="Calibri"/>
        <family val="2"/>
      </rPr>
      <t>. Ces réunions sont annoncées à l’intérieur de la bibliothèque ou en ligne afin d’assurer que les réunions sont ouvertes au public, à moins qu’une partie ou la totalité d’une réunion soit à huis clos conformément à la loi.</t>
    </r>
  </si>
  <si>
    <r>
      <t>Mandat</t>
    </r>
    <r>
      <rPr>
        <sz val="11"/>
        <rFont val="Calibri"/>
        <family val="2"/>
      </rPr>
      <t xml:space="preserve"> – L’organisme dirigeant a établi un mandat écrit pour ses dirigeants et ses comités.</t>
    </r>
  </si>
  <si>
    <t>Président, trésorier, secrétaire et tout comité permanent ou spécial</t>
  </si>
  <si>
    <r>
      <t>Politique relative à la planification</t>
    </r>
    <r>
      <rPr>
        <i/>
        <sz val="11"/>
        <rFont val="Calibri"/>
        <family val="2"/>
      </rPr>
      <t> </t>
    </r>
    <r>
      <rPr>
        <sz val="11"/>
        <rFont val="Calibri"/>
        <family val="2"/>
      </rPr>
      <t>–</t>
    </r>
    <r>
      <rPr>
        <i/>
        <sz val="11"/>
        <rFont val="Calibri"/>
        <family val="2"/>
      </rPr>
      <t> </t>
    </r>
    <r>
      <rPr>
        <sz val="11"/>
        <rFont val="Calibri"/>
        <family val="2"/>
      </rPr>
      <t>L’organisme dirigeant maintient une politique écrite qui définit son rôle et ses responsabilités en matière de planification stratégique ou des affaires pour la bibliothèque.</t>
    </r>
  </si>
  <si>
    <r>
      <t>Document de planification </t>
    </r>
    <r>
      <rPr>
        <sz val="11"/>
        <rFont val="Calibri"/>
        <family val="2"/>
      </rPr>
      <t>– La bibliothèque maintient un document de planification officiel qui guide l’orientation générale de la bibliothèque et comprend au moins certains des éléments suivants : énoncés de mission et de vision, valeurs, buts et objectifs, orientations stratégiques et plans d’action, lesquels sont récents et examinés de manière active aux fins de suivi du document.</t>
    </r>
  </si>
  <si>
    <r>
      <t>Planification de la gestion des biens</t>
    </r>
    <r>
      <rPr>
        <sz val="11"/>
        <rFont val="Calibri"/>
        <family val="2"/>
      </rPr>
      <t xml:space="preserve"> – L’organisme dirigeant maintient un processus de gestion des biens portant sur l’infrastructure et l’entretien de la bibliothèque, ou y participe. </t>
    </r>
  </si>
  <si>
    <r>
      <t>Examen des plans</t>
    </r>
    <r>
      <rPr>
        <sz val="11"/>
        <rFont val="Calibri"/>
        <family val="2"/>
      </rPr>
      <t xml:space="preserve"> – L’organisme dirigeant examine régulièrement les plans de la bibliothèque selon un calendrier ou un échéancier précis.</t>
    </r>
  </si>
  <si>
    <r>
      <t>Présentation de rapports au public</t>
    </r>
    <r>
      <rPr>
        <sz val="11"/>
        <rFont val="Calibri"/>
        <family val="2"/>
      </rPr>
      <t xml:space="preserve"> – L’organisme dirigeant présente régulièrement à la communauté des rapports d’étape sur les plans de la bibliothèque.</t>
    </r>
  </si>
  <si>
    <r>
      <t>Registres financiers </t>
    </r>
    <r>
      <rPr>
        <sz val="11"/>
        <rFont val="Calibri"/>
        <family val="2"/>
      </rPr>
      <t>– L’organisme dirigeant veille à ce que les registres financiers de la bibliothèque soient tenus conformément à la législation en vigueur, aux pratiques comptables recommandées, comme les principes comptables pour le secteur public et aux politiques approuvées.</t>
    </r>
  </si>
  <si>
    <r>
      <t>Rapports financiers </t>
    </r>
    <r>
      <rPr>
        <sz val="11"/>
        <rFont val="Calibri"/>
        <family val="2"/>
      </rPr>
      <t>– Les dossiers financiers de la bibliothèque sont reçus et examinés régulièrement par l’organisme dirigeant.</t>
    </r>
  </si>
  <si>
    <r>
      <t>Politique relative à l’approvisionnement – L</t>
    </r>
    <r>
      <rPr>
        <sz val="11"/>
        <rFont val="Calibri"/>
        <family val="2"/>
      </rPr>
      <t>a bibliothèque maintient des politiques écrites relatives à l’approvisionnement qui tiennent compte de la vente et d’autres attributions de terres, ainsi que de l’approvisionnement en biens et services.</t>
    </r>
  </si>
  <si>
    <r>
      <t xml:space="preserve">Relation avec les conseils </t>
    </r>
    <r>
      <rPr>
        <sz val="11"/>
        <rFont val="Calibri"/>
        <family val="2"/>
      </rPr>
      <t>– Le conseil cultive de bons rapports avec le ou les conseils responsables du financement. Ces échanges peuvent se faire par l’entremise de correspondance, de réunions/députations ou d’autres moyens qui conviennent à la bibliothèque et au conseil. Les réunions/députations avec un conseil devraient être officiellement prévues afin de présenter des rapports annuels, de faire part de l’orientation du conseil, de faire des présentations extraordinaires et d’appuyer les analyses de rentabilisation présentées au conseil au nom de la bibliothèque.</t>
    </r>
  </si>
  <si>
    <r>
      <t>Participation aux activités de promotion et défense des intérêts</t>
    </r>
    <r>
      <rPr>
        <sz val="11"/>
        <rFont val="Calibri"/>
        <family val="2"/>
      </rPr>
      <t xml:space="preserve"> – Les membres de l’organisme dirigeant participent régulièrement aux activités visant à mieux sensibiliser la communauté à la variété et à l’importance des services offerts par les bibliothèques.</t>
    </r>
  </si>
  <si>
    <r>
      <t>Recrutement et représentation</t>
    </r>
    <r>
      <rPr>
        <sz val="11"/>
        <rFont val="Calibri"/>
        <family val="2"/>
      </rPr>
      <t xml:space="preserve"> – Le conseil s’efforce de tenir le conseil au courant des besoins en matière d’adhésion, y compris la diversité, la représentation autochtone, etc.   </t>
    </r>
  </si>
  <si>
    <r>
      <t>Renseignements récents </t>
    </r>
    <r>
      <rPr>
        <sz val="11"/>
        <rFont val="Calibri"/>
        <family val="2"/>
      </rPr>
      <t>– Les membres de l’organisme dirigeant sont tenus informés au sujet des récents progrès portant sur les enjeux de la bibliothèque.</t>
    </r>
  </si>
  <si>
    <r>
      <rPr>
        <b/>
        <sz val="11"/>
        <color rgb="FF000000"/>
        <rFont val="Calibri"/>
        <family val="2"/>
      </rPr>
      <t>Orientation </t>
    </r>
    <r>
      <rPr>
        <sz val="11"/>
        <color rgb="FF000000"/>
        <rFont val="Calibri"/>
        <family val="2"/>
        <charset val="1"/>
      </rPr>
      <t>– L’organisme dirigeant veille à ce qu’un programme d’orientation approfondi à l’intention de tous les membres soit mis en place, comprenant, entre autres, une visite des installations de la bibliothèque et de son site Web, le répertoire de ressources Governance HUB, un survol de la gouvernance, des politiques, de la législation, des plans, des processus, du personnel, de l’accessibilité, des collections, des services, de la technologie et de l’utilisation connexe, ainsi que des installations.</t>
    </r>
  </si>
  <si>
    <r>
      <t>Formation sur le service à la clientèle conformément à la LAPHO (</t>
    </r>
    <r>
      <rPr>
        <b/>
        <i/>
        <sz val="11"/>
        <rFont val="Calibri"/>
        <family val="2"/>
      </rPr>
      <t>Loi de 2005 sur l’accessibilité pour les personnes handicapées de l’Ontario</t>
    </r>
    <r>
      <rPr>
        <b/>
        <sz val="11"/>
        <rFont val="Calibri"/>
        <family val="2"/>
      </rPr>
      <t>) –</t>
    </r>
    <r>
      <rPr>
        <sz val="11"/>
        <rFont val="Calibri"/>
        <family val="2"/>
      </rPr>
      <t xml:space="preserve"> L’organisme dirigeant a suivi la formation obligatoire sur le </t>
    </r>
    <r>
      <rPr>
        <i/>
        <sz val="11"/>
        <rFont val="Calibri"/>
        <family val="2"/>
      </rPr>
      <t>Code des droits de la personne de l’Ontario</t>
    </r>
    <r>
      <rPr>
        <sz val="11"/>
        <rFont val="Calibri"/>
        <family val="2"/>
      </rPr>
      <t xml:space="preserve"> et le service à la clientèle qui touche à l’élaboration, à l’examen et à la ratification de politiques. Les membres ont également suivi toutes autres formations sur la LAPHO en fonction de leurs responsabilités.</t>
    </r>
  </si>
  <si>
    <r>
      <t>Formation relative à la vérité et à la réconciliation</t>
    </r>
    <r>
      <rPr>
        <sz val="11"/>
        <rFont val="Calibri"/>
        <family val="2"/>
      </rPr>
      <t xml:space="preserve"> – Le conseil a procédé à un examen collectif des 94 appels à l’action, de la Déclaration des Nations Unies sur les droits des peuples autochtones et du rapport et des recommandations de vérité et de réconciliation</t>
    </r>
    <r>
      <rPr>
        <sz val="11"/>
        <color rgb="FF000000"/>
        <rFont val="Calibri"/>
        <family val="2"/>
      </rPr>
      <t xml:space="preserve"> de la </t>
    </r>
    <r>
      <rPr>
        <sz val="11"/>
        <rFont val="Calibri"/>
        <family val="2"/>
      </rPr>
      <t>Fédération canadienne des associations de bibliothèques.</t>
    </r>
  </si>
  <si>
    <t>L</t>
  </si>
  <si>
    <t>Plan stratégique, plan d’affaires, plan opérationnel, plan officiel, etc.</t>
  </si>
  <si>
    <t>Le processus de gestion des biens peut être géré par la municipalité ou la bibliothèque, et peut comprendre des plans de gestion des biens, des évaluations de l’état des édifices ou des plans d’urbanisme spécifiques.</t>
  </si>
  <si>
    <t>Plans stratégiques ou plans d’action, plans de gestion des biens, plans d’accessibilité, etc.</t>
  </si>
  <si>
    <t>Il peut s’agir de politiques municipales adoptées par l’organisme dirigeant.</t>
  </si>
  <si>
    <t>Une présentation en vue des prévisions budgétaires annuelles, d’un examen officiel du budget ou d’une discussion avec le comité des finances d’un conseil ne constitue pas une norme minimale ni l’intention de la présente ligne directrice.</t>
  </si>
  <si>
    <t xml:space="preserve">Cette sensibilisation peut se faire en participant à la Semaine des bibliothèques publiques des Premières Nations, à la Semaine des bibliothèques publiques de l’Ontario et à des célébrations et des événements locaux. Les membres de l’organisme dirigeant pourraient également participer à des présentations à l’intention de groupes communautaires.  </t>
  </si>
  <si>
    <t>En adhérant à des organismes comme l’Alliance nationale des connaissances et des langues autochtones (ANCLA), l’Association des bibliothèques de l’Ontario (ABO/ACBO), la Fédération des bibliothèques publiques de l’Ontario ou en obtenant des renseignements du directeur général et du président; en organisant régulièrement des séances d’information lors des réunions; en participant aux rencontres et aux ateliers de formation du Service des bibliothèques de l’Ontario.</t>
  </si>
  <si>
    <t>Les autres domaines de formation comprennent l’emploi, l’information et les communications, le transport et la conception d’endroits publics.</t>
  </si>
  <si>
    <t>Cet examen peut avoir lieu sous forme de séance d’orientation ou peut figurer comme point permanent de l’ordre du jour des réunions du conseil.</t>
  </si>
  <si>
    <t>Communiqués, assemblées publiques locales, soirées d’information à l’intention de la communauté, présentation de rapports au conseil.</t>
  </si>
  <si>
    <t>Point permanent de l’ordre du jour de la réunion du conseil.</t>
  </si>
  <si>
    <r>
      <t>Consultation des usagers</t>
    </r>
    <r>
      <rPr>
        <sz val="11"/>
        <rFont val="Calibri"/>
        <family val="2"/>
      </rPr>
      <t xml:space="preserve"> – La bibliothèque consulte régulièrement les membres de sa communauté à propos des services qu’elle offre.</t>
    </r>
  </si>
  <si>
    <r>
      <t xml:space="preserve">Mesure du rendement et impact sur la planification </t>
    </r>
    <r>
      <rPr>
        <sz val="11"/>
        <rFont val="Calibri"/>
        <family val="2"/>
      </rPr>
      <t xml:space="preserve">– Des données relatives à la mesure du rendement ont influencé les documents relatifs à la planification. </t>
    </r>
  </si>
  <si>
    <r>
      <t xml:space="preserve">Planification des installations </t>
    </r>
    <r>
      <rPr>
        <sz val="11"/>
        <rFont val="Calibri"/>
        <family val="2"/>
      </rPr>
      <t>– La bibliothèque veille à fournir un espace adéquat et invitant pour la disposition des collections, la réalisation des tâches par le personnel de la bibliothèque et l’utilisation par le public de l’équipement, des ressources et des services de la bibliothèque. L’organisme dirigeant a participé à un processus de planification des installations en tenant compte des exigences en matière d’espace de la bibliothèque et de toute lacune.</t>
    </r>
  </si>
  <si>
    <r>
      <t>Participation à la planification locale </t>
    </r>
    <r>
      <rPr>
        <sz val="11"/>
        <rFont val="Calibri"/>
        <family val="2"/>
      </rPr>
      <t>– La bibliothèque a un ou des représentants (des membres de l’organisme dirigeant ou du personnel) qui participent de façon proactive aux processus de planification gouvernementaux qui relèvent de la localité, du conseil de bande ou du comté.</t>
    </r>
  </si>
  <si>
    <r>
      <t>Contenu et nombre de documents dans la collection de la bibliothèque</t>
    </r>
    <r>
      <rPr>
        <sz val="11"/>
        <rFont val="Calibri"/>
        <family val="2"/>
      </rPr>
      <t xml:space="preserve"> – La bibliothèque a des méthodes précises en place qui mesurent la taille, le contenu et l’utilisation de la collection (physique et électronique) pour s’assurer que celle-ci répond aux besoins de la communauté. </t>
    </r>
  </si>
  <si>
    <r>
      <t>Procédures d’entretien de la collection</t>
    </r>
    <r>
      <rPr>
        <sz val="11"/>
        <rFont val="Calibri"/>
        <family val="2"/>
      </rPr>
      <t xml:space="preserve"> – Des procédures écrites concises sont en place en ce qui concerne l’ajout et le retrait de documents de la collection globale de la bibliothèque. Ces procédures tiennent compte des normes et des pratiques de réglementation reconnues, telles que les lignes directrices visant l’examen, l’évaluation et l’élagage continus CREW (</t>
    </r>
    <r>
      <rPr>
        <i/>
        <sz val="11"/>
        <rFont val="Calibri"/>
        <family val="2"/>
      </rPr>
      <t>Continuous Review Evaluation Weeding</t>
    </r>
    <r>
      <rPr>
        <sz val="11"/>
        <rFont val="Calibri"/>
        <family val="2"/>
      </rPr>
      <t xml:space="preserve">), et se fondent sur les fonctions établies ou connues du système automatisé de la bibliothèque permettant d’obtenir des rapports sur le nombre d’articles entrants et sortants de la collection. </t>
    </r>
  </si>
  <si>
    <r>
      <t>Niveau de service </t>
    </r>
    <r>
      <rPr>
        <sz val="11"/>
        <rFont val="Calibri"/>
        <family val="2"/>
      </rPr>
      <t>– Chaque réseau de bibliothèques doit déterminer la nature de ses services et ce qui sera offert au public. La bibliothèque produit une documentation de profilage à jour concernant le niveau de service à tous les emplacements.</t>
    </r>
  </si>
  <si>
    <r>
      <t>Besoin de la communauté en matière de programmes </t>
    </r>
    <r>
      <rPr>
        <sz val="11"/>
        <rFont val="Calibri"/>
        <family val="2"/>
      </rPr>
      <t>– La bibliothèque a défini les besoins de la communauté en matière de programmes, y compris les types et les formats en fonction d’une évaluation et d’un examen des services.</t>
    </r>
  </si>
  <si>
    <r>
      <t xml:space="preserve">2ELGBTQIA+ </t>
    </r>
    <r>
      <rPr>
        <sz val="11"/>
        <rFont val="Calibri"/>
        <family val="2"/>
      </rPr>
      <t>– La bibliothèque appuie les personnes et les communautés 2ELGBTQIA+.</t>
    </r>
  </si>
  <si>
    <r>
      <t xml:space="preserve">Vérité et réconciliation </t>
    </r>
    <r>
      <rPr>
        <sz val="11"/>
        <rFont val="Calibri"/>
        <family val="2"/>
      </rPr>
      <t>– La bibliothèque s’engage activement dans le processus de vérité et réconciliation.</t>
    </r>
  </si>
  <si>
    <r>
      <t xml:space="preserve">Populations marginalisées – </t>
    </r>
    <r>
      <rPr>
        <sz val="11"/>
        <color rgb="FF000000"/>
        <rFont val="Calibri"/>
        <family val="2"/>
      </rPr>
      <t>La bibliothèque offre des programmes et des services qui appuient les populations marginalisées, y compris les suivantes :</t>
    </r>
    <r>
      <rPr>
        <b/>
        <sz val="11"/>
        <color rgb="FF000000"/>
        <rFont val="Calibri"/>
        <family val="2"/>
      </rPr>
      <t xml:space="preserve">
</t>
    </r>
    <r>
      <rPr>
        <sz val="11"/>
        <color rgb="FF000000"/>
        <rFont val="Calibri"/>
        <family val="2"/>
      </rPr>
      <t>(a)	Groupes culturels/linguistiques – La bibliothèque offre des programmes ou des services spécialisés aux groupes culturels/linguistiques de la communauté. 
(b)	Nouveaux arrivants – La bibliothèque offre des programmes ou des services spécialisés aux nouveaux arrivants dans la communauté.
(c)	Personnes défavorisées sur le plan socioéconomique – La bibliothèque offre des programmes ou des services aux groupes défavorisés sur le plan socioéconomique dans la communauté.
OU
(d)	D’autres groupes propres à la communauté.</t>
    </r>
  </si>
  <si>
    <r>
      <t>Plan en matière de technologie </t>
    </r>
    <r>
      <rPr>
        <sz val="11"/>
        <rFont val="Calibri"/>
        <family val="2"/>
      </rPr>
      <t>– La bibliothèque a mis en place un plan qui reflète des buts, des objectifs ou des plans d’action définis visant l’acquisition, le service, l’entretien, la mise à niveau et le remplacement de réseaux électroniques, d’équipement et d’applications logicielles à l’usage du personnel et des usagers. Ce plan comprend des stratégies de financement, de dotation en personnel, de formation et de soutien technologique, au besoin.</t>
    </r>
  </si>
  <si>
    <t>Sondages, groupes de discussion, entrevues officielles ou informelles, journées portes ouvertes, boîtes à suggestions, site Web, médias sociaux, etc.</t>
  </si>
  <si>
    <t>Les données peuvent comprendre les statistiques de prêt, le taux de participation aux programmes, l’évaluation des programmes, le taux d’utilisation, etc. On peut avoir recours à des plans relatifs aux achats, aux changements à la programmation, entre autres, pour démontrer comment les données sont utilisées.</t>
  </si>
  <si>
    <t>Cette ligne directrice touche les exigences en matière d’espace et non l’entretien des bâtiments. Les LDBPO tiennent compte du fait que plusieurs bibliothèques se trouvent dans des espaces loués ou gérés par une municipalité et qu’elles ne sont donc pas responsables des activités d’entretien.</t>
  </si>
  <si>
    <t>Consultations sur le plan officiel, le plan stratégique municipal, etc.</t>
  </si>
  <si>
    <t>Les articles peuvent appartenir ou être accordés sous licence à la bibliothèque, ou être partagés entre les bibliothèques faisant partie d’un fonds collectif ou d’un consortium.</t>
  </si>
  <si>
    <t>Nombre d’heures d’ouverture, types de documents, infrastructure électronique et types de services</t>
  </si>
  <si>
    <t>Rapports, analyse de sondages – En vertu de l’alinéa 20a) de la LBP, un conseil de bibliothèque doit s’appliquer à offrir un service de bibliothèques publiques complet et efficace qui tient compte des besoins particuliers de la communauté.</t>
  </si>
  <si>
    <t>Cet appui devrait refléter les besoins de la communauté et peut prendre différentes formes, comme une programmation passive, l’heure du conte drag, des présentoirs, des partenariats avec des groupes communautaires, l’accréditation Arc-en-ciel, l’accréditation Espace sûr, des événements de la Fierté, etc.</t>
  </si>
  <si>
    <t>Cet engagement devrait refléter les besoins de la communauté et peut comprendre des clubs de lecture thématiques, des présentoirs, la promotion du rapport et des recommandations de vérité et de réconciliation de la FCAB-CFLA, des événements en lien à la Semaine des bibliothèques publiques des Premières Nations, la participation à des groupes professionnels comme l’Alliance nationale des connaissances et des langues autochtones (ANCLA-NIKLA) ou le comité consultatif autochtone de l’ABO, etc.</t>
  </si>
  <si>
    <t>Anglais, langue seconde; programme de langues autochtones; éducation parentale en d’autres langues; recherche d’emploi; comptoirs d’information fiscale</t>
  </si>
  <si>
    <t>Document distinct ou partie d’un autre document de planification à condition que les éléments nécessaires y soient présents.</t>
  </si>
  <si>
    <r>
      <t>Travailler seul </t>
    </r>
    <r>
      <rPr>
        <sz val="11"/>
        <rFont val="Calibri"/>
        <family val="2"/>
      </rPr>
      <t xml:space="preserve">– La bibliothèque maintient une politique relative au personnel et aux bénévoles qui travaillent seuls dans la bibliothèque ou dans d’autres lieux désignés (conformément à la LSST). </t>
    </r>
  </si>
  <si>
    <r>
      <t>Violence en milieu de travail </t>
    </r>
    <r>
      <rPr>
        <sz val="11"/>
        <rFont val="Calibri"/>
        <family val="2"/>
      </rPr>
      <t xml:space="preserve">– La bibliothèque maintient une politique qui respecte les lois provinciales et fédérales se rapportant à la violence en milieu de travail et à la violence sexuelle (conformément à la LSST). </t>
    </r>
  </si>
  <si>
    <r>
      <t xml:space="preserve">Harcèlement en milieu de travail </t>
    </r>
    <r>
      <rPr>
        <sz val="11"/>
        <rFont val="Calibri"/>
        <family val="2"/>
      </rPr>
      <t xml:space="preserve">– La bibliothèque maintient une politique qui respecte les lois provinciales et fédérales se rapportant à toute forme de harcèlement (conformément à la LSST). </t>
    </r>
  </si>
  <si>
    <r>
      <t>Politique relative au respect de la vie privée et à l’accès aux renseignements personnels </t>
    </r>
    <r>
      <rPr>
        <sz val="11"/>
        <rFont val="Calibri"/>
        <family val="2"/>
      </rPr>
      <t>– La bibliothèque maintient une politique qui traite de la conservation, de la sécurité, de la divulgation et de l’entreposage des renseignements sur les usagers dans divers formats conformément aux lois fédérales et provinciales applicables. La politique devrait comprendre la façon dont le personnel de la bibliothèque doit répondre aux demandes de renseignements provenant de particuliers, d’organismes chargés de l’application de la loi et d’autres organismes.</t>
    </r>
  </si>
  <si>
    <r>
      <t>Politique relative aux services d’information et d’aide aux lecteurs</t>
    </r>
    <r>
      <rPr>
        <sz val="11"/>
        <rFont val="Calibri"/>
        <family val="2"/>
      </rPr>
      <t xml:space="preserve"> – La bibliothèque maintient une politique concernant la prestation de services relatifs aux demandes d’information, y compris, sans toutefois s’y limiter, des services de référence et d’aide aux lecteurs. </t>
    </r>
  </si>
  <si>
    <r>
      <t>Politique relative aux services pour les enfants</t>
    </r>
    <r>
      <rPr>
        <sz val="11"/>
        <rFont val="Calibri"/>
        <family val="2"/>
      </rPr>
      <t> – La bibliothèque maintient une politique régissant la prestation de services aux enfants qui traite de questions, telles que la supervision, les enfants sans surveillance, l’accessibilité pour les enfants handicapés, l’accès à la collection pour adultes, l’intervention de la bibliothèque auprès des écoles locales, et l’approbation des droits de l’enfant de l’Association des bibliothèques de l’Ontario dans l’énoncé de la bibliothèque publique.</t>
    </r>
  </si>
  <si>
    <r>
      <t>Politique relative aux adolescents et aux jeunes adultes </t>
    </r>
    <r>
      <rPr>
        <sz val="11"/>
        <rFont val="Calibri"/>
        <family val="2"/>
      </rPr>
      <t>– La bibliothèque maintient une politique régissant la prestation de services destinés aux adolescents et aux jeunes qui traite de questions, telles que l’accessibilité pour les jeunes adultes handicapés, l’intervention de la bibliothèque auprès des écoles locales, et l’approbation des droits de l’adolescent de l’Association des bibliothèques de l’Ontario dans l’énoncé de la bibliothèque publique.</t>
    </r>
  </si>
  <si>
    <r>
      <t>Politique relative à l’information communautaire </t>
    </r>
    <r>
      <rPr>
        <sz val="11"/>
        <rFont val="Calibri"/>
        <family val="2"/>
      </rPr>
      <t>– La bibliothèque maintient une politique relative à la fourniture d’information communautaire en bibliothèque ou en ligne.</t>
    </r>
  </si>
  <si>
    <r>
      <t xml:space="preserve">Politique relative à l’histoire locale – </t>
    </r>
    <r>
      <rPr>
        <sz val="11"/>
        <color rgb="FF000000"/>
        <rFont val="Calibri"/>
        <family val="2"/>
      </rPr>
      <t>La bibliothèque maintient une politique relative à l’histoire locale, laquelle comprend les éléments ci-dessous.</t>
    </r>
    <r>
      <rPr>
        <b/>
        <sz val="11"/>
        <color rgb="FF000000"/>
        <rFont val="Calibri"/>
        <family val="2"/>
      </rPr>
      <t xml:space="preserve">
•	</t>
    </r>
    <r>
      <rPr>
        <sz val="11"/>
        <color rgb="FF000000"/>
        <rFont val="Calibri"/>
        <family val="2"/>
      </rPr>
      <t>Définitions du matériel sur l’histoire locale : histoire des peuples autochtones, histoire de la communauté et du territoire, ressources généalogiques
•	Critères de développement des collections : rapport de circulation, ressort géographique
•	Techniques et méthodes utilisées pour préserver ou numériser le matériel
•	Accès public au matériel de la collection ou au matériel archivé par la bibliothèque ou ses partenaires au sein de la communauté</t>
    </r>
  </si>
  <si>
    <r>
      <t>Politique relative aux salles de réunion publique –</t>
    </r>
    <r>
      <rPr>
        <sz val="11"/>
        <rFont val="Calibri"/>
        <family val="2"/>
      </rPr>
      <t xml:space="preserve"> La bibliothèque maintient une politique qui comprend l’accessibilité; quelles personnes seront autorisées à utiliser les locaux; les règles et règlements; les responsabilités respectives des usagers et de la bibliothèque; les frais, s’il y a lieu; le nettoyage; et la responsabilité. </t>
    </r>
  </si>
  <si>
    <r>
      <t>Sensibilisation aux cultures autochtones et réconciliation avec les peuples autochtones (a)</t>
    </r>
    <r>
      <rPr>
        <sz val="11"/>
        <rFont val="Calibri"/>
        <family val="2"/>
      </rPr>
      <t> – L’organisme dirigeant a recours à une déclaration de respect et de reconnaissance du territoire pour les peuples autochtones originaux. Cet énoncé est utilisé de manière régulière.</t>
    </r>
  </si>
  <si>
    <r>
      <t xml:space="preserve">Sensibilisation aux cultures autochtones et réconciliation avec les peuples autochtones (b) - </t>
    </r>
    <r>
      <rPr>
        <sz val="11"/>
        <rFont val="Calibri"/>
        <family val="2"/>
      </rPr>
      <t>L’organisme dirigeant maintient un énoncé de politique relatif au développement des collections qui traite de la valeur des documents sur les cultures autochtones et qui permet aux auteurs et aux créateurs de contenu autochtones d’y figurer et d’être mis en valeur.</t>
    </r>
  </si>
  <si>
    <r>
      <t>Sensibilisation aux cultures autochtones et réconciliation avec les peuples autochtones (c) - </t>
    </r>
    <r>
      <rPr>
        <sz val="11"/>
        <rFont val="Calibri"/>
        <family val="2"/>
      </rPr>
      <t>L’organisme dirigeant maintient un énoncé de politique qui met en valeur la prestation de services de bibliothèque aux peuples autochtones pouvant comprendre des plans ou des politiques appuyant des partenariats avec les peuples autochtones et leurs communautés.</t>
    </r>
  </si>
  <si>
    <r>
      <t>Sensibilisation aux cultures autochtones et réconciliation avec les peuples autochtones (d) - </t>
    </r>
    <r>
      <rPr>
        <sz val="11"/>
        <rFont val="Calibri"/>
        <family val="2"/>
      </rPr>
      <t>L’organisme dirigeant a en place une politique ou un plan précisant la formation à l’intention de tout le personnel (y compris le personnel, le conseil et les bénévoles) sur les efforts de l’organisation touchant la sensibilisation aux cultures autochtones et la réconciliation avec les peuples autochtones. Cette ligne directrice porte sur la politique ou le plan, alors que les lignes directrices 6.5 et 17.9 portent sur la formation à proprement parler.</t>
    </r>
  </si>
  <si>
    <r>
      <t xml:space="preserve">Équité, diversité et inclusion (EDI) </t>
    </r>
    <r>
      <rPr>
        <sz val="11"/>
        <color rgb="FF000000"/>
        <rFont val="Calibri"/>
        <family val="2"/>
      </rPr>
      <t xml:space="preserve">– La bibliothèque reconnaît et accueille la nature diverse de sa communauté. La bibliothèque appuie un énoncé EDI, lequel comprend les éléments suivants :
1)	une évaluation des difficultés d’accès à ses services selon une perspective d’inclusion;
2)	la création d’un énoncé de politique relatif au développement de la collection visant à inclure une diversité de matériel qui met en valeur un large éventail d’auteurs, de créateurs de contenu et d’expériences;
3)	la prestation de services de bibliothèque de nature diverse. </t>
    </r>
  </si>
  <si>
    <r>
      <t>Politique relative à l’accès gratuit aux ordinateurs publics </t>
    </r>
    <r>
      <rPr>
        <sz val="11"/>
        <rFont val="Calibri"/>
        <family val="2"/>
      </rPr>
      <t>– La bibliothèque maintient une politique qui tient compte des critères, des règles et des règlements sur l’accès public gratuit aux appareils ou aux ordinateurs de la bibliothèque.</t>
    </r>
  </si>
  <si>
    <r>
      <t>Utilisation acceptable des systèmes électroniques de la bibliothèque </t>
    </r>
    <r>
      <rPr>
        <sz val="11"/>
        <rFont val="Calibri"/>
        <family val="2"/>
      </rPr>
      <t>– La bibliothèque maintient une politique qui traite de l’utilisation acceptable d’Internet, des logiciels et des applications. Cette politique traite des questions telles que le téléchargement, la violation du droit d’auteur et les activités illégales, que ce soit sur l’infrastructure de la bibliothèque ou sur les appareils personnels.</t>
    </r>
  </si>
  <si>
    <r>
      <t>Contrôle du contenu sur Internet </t>
    </r>
    <r>
      <rPr>
        <sz val="11"/>
        <rFont val="Calibri"/>
        <family val="2"/>
      </rPr>
      <t>– La bibliothèque a en place un énoncé de politique exprimant sa position sur le contrôle du contenu lors de l’utilisation du réseau Internet de la bibliothèque. Cet énoncé est mis à la disposition du public.</t>
    </r>
  </si>
  <si>
    <r>
      <t>Sécurité </t>
    </r>
    <r>
      <rPr>
        <sz val="11"/>
        <rFont val="Calibri"/>
        <family val="2"/>
      </rPr>
      <t>– La bibliothèque prend les mesures appropriées pour protéger le matériel informatique, les réseaux, les applications et les données.</t>
    </r>
  </si>
  <si>
    <t>Cela peut se trouver dans une autre politique relative à la santé et à la sécurité, sans nécessairement être une politique distincte.</t>
  </si>
  <si>
    <t>Les procédures connexes se trouvent à la ligne directrice 18.3. Remarque : Il s’agit des éléments de la LAIMPVP qui concernent précisément les bibliothèques publiques.</t>
  </si>
  <si>
    <t>Cette politique peut être combinée à la politique 14.4 relative aux adolescents et aux jeunes adultes.</t>
  </si>
  <si>
    <t>Cette politique peut être combinée à la politique 14.3 relative aux services pour les enfants.</t>
  </si>
  <si>
    <t>Il peut s’agir de politiques relatives à un babillard communautaire et à la publication de renseignements sur les ressources Web de la bibliothèque, y compris les médias sociaux.</t>
  </si>
  <si>
    <t>Il peut s’agir d’une politique propre à l’histoire locale ou la question peut faire l’objet de politiques plus générales lorsque la bibliothèque collabore avec des Premières Nations, des municipalités, des comtés, des archives ou des organismes responsables du patrimoine en tant que source principale de matériel portant sur l’histoire locale. Si la bibliothèque ne détient pas de matériel sur l’histoire locale, cette ligne directrice sera « sans objet ».</t>
  </si>
  <si>
    <t>Si la bibliothèque ne fournit pas de salle de réunion, cette ligne directrice sera « sans objet ».</t>
  </si>
  <si>
    <t>La bibliothèque reconnaît et accueille les principes de vérité et de réconciliation auprès de populations autochtones diversifiées. La bibliothèque entretient un dialogue significatif avec les peuples autochtones et les bandes des Premières Nations. Si les peuples autochtones et les bandes des Premières Nations de la communauté préfèrent s’entretenir avec la municipalité plutôt que la bibliothèque, la bibliothèque se tient au courant des entretiens et demeure à leur disposition à titre de soutien et de partenaire. Le texte susmentionné est recommandé à titre de politique relative à la sensibilisation aux cultures autochtones et à la réconciliation avec les peuples autochtones. Il peut également faire l’objet d’autres politiques. On recommande le recours aux commentaires et aux rapports des ressources suivantes pour l’élaboration d’une telle politique : le comité consultatif autochtone de l’Association des bibliothèques de l’Ontario, le Comité des affaires autochtones de la Fédération canadienne des associations de bibliothèques, le groupe de travail sur les partenariats avec les bibliothèques des Premières Nations de la Fédération des bibliothèques publiques de l’Ontario et un dialogue significatif continu avec les peuples autochtones et les bandes des Premières Nations. 
Si une bibliothèque publique se trouve dans une communauté des Premières Nations, cette ligne directrice sera « sans objet ».</t>
  </si>
  <si>
    <t>Les filtres antipourriels et autres mesures de sécurité sont chose à part.</t>
  </si>
  <si>
    <t>Présence de pare-feu et de protection contre les virus à jour et de toutes autres mesures appropriées contre le vol, la corruption et l’accès non autorisé</t>
  </si>
  <si>
    <r>
      <t>Politique relative à l’IA</t>
    </r>
    <r>
      <rPr>
        <sz val="11"/>
        <rFont val="Calibri"/>
        <family val="2"/>
      </rPr>
      <t> – L’organisme dirigeant maintient une politique régissant l’utilisation de l’IA par la bibliothèque.</t>
    </r>
  </si>
  <si>
    <t xml:space="preserve">Les thèmes faisant l’objet de la politique peuvent comprendre la sécurité et le respect de la vie privée, la partialité et l’équité, l’impact environnemental de l’IA, la responsabilité et l’imputabilité, le but derrière l’utilisation de l’IA, ainsi que les utilisations permises et interdites. Il peut s’agir d’une politique propre à la bibliothèque ou adoptée de la municipalité ou d’une bande. </t>
  </si>
  <si>
    <r>
      <t>Politique relative au personnel</t>
    </r>
    <r>
      <rPr>
        <sz val="11"/>
        <rFont val="Calibri"/>
        <family val="2"/>
      </rPr>
      <t xml:space="preserve"> – La bibliothèque maintient des politiques écrites en matière de gestion du personnel qui comprennent la responsabilité des questions de personnel; le processus de recrutement; les heures de travail; le droit à la déconnexion (au besoin); les salaires, la rémunération et les avantages sociaux; les congés payés, les vacances et les congés; l’évaluation du rendement; la formation et le perfectionnement; les griefs/plaintes; les démissions et les renvois; la retraite; et les dossiers du personnel. </t>
    </r>
  </si>
  <si>
    <r>
      <t>Distribution de la politique</t>
    </r>
    <r>
      <rPr>
        <sz val="11"/>
        <rFont val="Calibri"/>
        <family val="2"/>
      </rPr>
      <t xml:space="preserve"> – Chaque employé de la bibliothèque a accès à un exemplaire de la politique relative à la gestion du personnel ou de la convention collective.</t>
    </r>
  </si>
  <si>
    <r>
      <t>Descriptions de travail</t>
    </r>
    <r>
      <rPr>
        <sz val="11"/>
        <rFont val="Calibri"/>
        <family val="2"/>
      </rPr>
      <t xml:space="preserve"> – Les descriptions de travail sont examinées une fois par année et mises à jour au besoin.</t>
    </r>
  </si>
  <si>
    <r>
      <t>Personnel rémunéré</t>
    </r>
    <r>
      <rPr>
        <sz val="11"/>
        <rFont val="Calibri"/>
        <family val="2"/>
      </rPr>
      <t xml:space="preserve"> – L’organisme dirigeant emploie un ou plusieurs employés rémunérés.</t>
    </r>
  </si>
  <si>
    <r>
      <t>Évaluation du rendement </t>
    </r>
    <r>
      <rPr>
        <sz val="11"/>
        <rFont val="Calibri"/>
        <family val="2"/>
      </rPr>
      <t>– L’évaluation du rendement est une occasion officielle pour les employés et les superviseurs d’examiner et d’évaluer le rendement de l’employé. Une évaluation formelle et écrite du rendement de chaque employé est effectuée une fois par année.</t>
    </r>
  </si>
  <si>
    <r>
      <t>Niveau de formation –</t>
    </r>
    <r>
      <rPr>
        <sz val="11"/>
        <color rgb="FF000000"/>
        <rFont val="Calibri"/>
        <family val="2"/>
      </rPr>
      <t xml:space="preserve"> La personne responsable de la gestion des services de bibliothèque a achevé, ou achève présentement, un programme de formation en bibliothéconomie qui convient aux besoins de la communauté et à la complexité des opérations de la bibliothèque, parmi les suivants : 
  1. Maîtrise en bibliothéconomie et en science de l’information (MBSI) ou son équivalent 
  2. Diplôme d’études collégiales en techniques de bibliothéconomie 
  3. Certification Excel
  4. Perfectionnement du leadership dans les bibliothèques publiques (Advancing Public Library Leadership ou APLL)</t>
    </r>
  </si>
  <si>
    <r>
      <t>Formation relative aux politiques et aux procédures </t>
    </r>
    <r>
      <rPr>
        <sz val="11"/>
        <rFont val="Calibri"/>
        <family val="2"/>
      </rPr>
      <t xml:space="preserve">– Le personnel de la bibliothèque reçoit de la formation relative aux politiques et aux procédures. Une formation pourrait être nécessaire pour les bénévoles, selon la nature de leur rôle. </t>
    </r>
  </si>
  <si>
    <r>
      <t>Violence en milieu de travail </t>
    </r>
    <r>
      <rPr>
        <sz val="11"/>
        <rFont val="Calibri"/>
        <family val="2"/>
      </rPr>
      <t>– La bibliothèque maintient des procédures conformes à la loi quant à la violence en milieu de travail au sein de la bibliothèque ou d’autres endroits désignés.</t>
    </r>
  </si>
  <si>
    <r>
      <t>Respect de la vie privée et accès à l’information </t>
    </r>
    <r>
      <rPr>
        <sz val="11"/>
        <rFont val="Calibri"/>
        <family val="2"/>
      </rPr>
      <t>– La bibliothèque a mis en place des procédures pour la collecte, l’accès, l’utilisation et l’élimination des données personnelles dans divers formats qui respectent les lois provinciales ou fédérales pertinentes en matière de respect de la vie privée et d’accès à l’information.</t>
    </r>
  </si>
  <si>
    <t>Ces politiques peuvent prendre la forme d’une politique municipale ou d’une convention collective adoptée par l’organisme dirigeant. Les politiques doivent être adoptées par l’organisme dirigeant de la bibliothèque, étant donné qu’il s’agit de son employeur légal.</t>
  </si>
  <si>
    <t>Les politiques ou conventions collectives peuvent être sur papier, sur l’intranet, sur un disque partagé, en ligne par le biais du SCFP ou du portail provincial.</t>
  </si>
  <si>
    <t>Possiblement dans le cadre du processus d’évaluation du rendement</t>
  </si>
  <si>
    <t>Si la bibliothèque n’a pas recours à des bénévoles, cette ligne directrice peut être reflétée par un énoncé de politique indiquant que la bibliothèque n’a pas recours à des bénévoles.</t>
  </si>
  <si>
    <r>
      <t xml:space="preserve">Les bibliothèques qui n’ont qu’un seul employé, qui est aussi le directeur général, </t>
    </r>
    <r>
      <rPr>
        <sz val="11"/>
        <rFont val="Calibri"/>
        <family val="2"/>
      </rPr>
      <t>se verront attribuer la mention « sans objet ».</t>
    </r>
  </si>
  <si>
    <t>Il faut fournir, à titre de preuve, une copie de la politique ou d’un autre document décrivant la procédure ainsi que les procès-verbaux du conseil ou d’autres documentations confirmant la réalisation de ce processus.</t>
  </si>
  <si>
    <t>Si le directeur général est inscrit à une formation sans toutefois l’avoir achevée, cette ligne directrice sera accordée à condition que plus de 50 % de la formation soit achevée. Cette exemption ne peut être utilisée qu’une seule fois.</t>
  </si>
  <si>
    <t>Y compris des services de référence et d’aide aux lecteurs</t>
  </si>
  <si>
    <t>Respect de la vie privée, accès à l’information, continuité des activités</t>
  </si>
  <si>
    <t>Les procédures devraient comprendre l’ouverture et la fermeture de la bibliothèque, le fait de travailler seul, la présence de violence familiale ou externe au travail, la violence sexuelle, les situations d’urgence. La politique en question se trouve à la ligne directrice 13.3.</t>
  </si>
  <si>
    <t>La politique en question se trouve à la ligne directrice 13.4.</t>
  </si>
  <si>
    <r>
      <t xml:space="preserve">Communication </t>
    </r>
    <r>
      <rPr>
        <sz val="11"/>
        <rFont val="Calibri"/>
        <family val="2"/>
      </rPr>
      <t>– Il existe différents moyens de communiquer avec la bibliothèque.</t>
    </r>
  </si>
  <si>
    <r>
      <t>Renseignements sur les programmes de la bibliothèque </t>
    </r>
    <r>
      <rPr>
        <sz val="11"/>
        <rFont val="Calibri"/>
        <family val="2"/>
      </rPr>
      <t xml:space="preserve">– Les résidents de la communauté ont facilement accès, sous forme imprimée et sur le site Web, à des renseignements sur les programmes, les services, les règles et les heures d’ouverture de la bibliothèque dans la ou les langues appropriées. </t>
    </r>
  </si>
  <si>
    <r>
      <t>Service de livraison de ressources physiques</t>
    </r>
    <r>
      <rPr>
        <sz val="11"/>
        <rFont val="Calibri"/>
        <family val="2"/>
      </rPr>
      <t xml:space="preserve"> – La bibliothèque livre des documents de manière organisée et régulière aux résidents auto-identifiés de la communauté qui ne peuvent se rendre sur place.</t>
    </r>
  </si>
  <si>
    <r>
      <t xml:space="preserve">Accès à distance aux services de bibliothèque </t>
    </r>
    <r>
      <rPr>
        <sz val="11"/>
        <rFont val="Calibri"/>
        <family val="2"/>
      </rPr>
      <t>– Lorsqu’elle développe ou examine ses collections et ses services, la bibliothèque tient compte des besoins des personnes qui ne peuvent se rendre régulièrement à la bibliothèque.</t>
    </r>
  </si>
  <si>
    <r>
      <t xml:space="preserve">Collection électronique </t>
    </r>
    <r>
      <rPr>
        <sz val="11"/>
        <rFont val="Calibri"/>
        <family val="2"/>
      </rPr>
      <t>– La bibliothèque a une collection en ligne pouvant faire l’objet de prêts/téléchargements par les membres inscrits pour une période préétablie.</t>
    </r>
  </si>
  <si>
    <r>
      <t>Ressources électroniques</t>
    </r>
    <r>
      <rPr>
        <sz val="11"/>
        <rFont val="Calibri"/>
        <family val="2"/>
      </rPr>
      <t xml:space="preserve"> – La bibliothèque achète des services d’accès à des bases de données et des abonnements.</t>
    </r>
  </si>
  <si>
    <r>
      <t>Réservations</t>
    </r>
    <r>
      <rPr>
        <sz val="11"/>
        <rFont val="Calibri"/>
        <family val="2"/>
      </rPr>
      <t xml:space="preserve"> – La bibliothèque offre un service de réservations.</t>
    </r>
  </si>
  <si>
    <r>
      <t>Partenariats dans la communauté</t>
    </r>
    <r>
      <rPr>
        <sz val="11"/>
        <rFont val="Calibri"/>
        <family val="2"/>
      </rPr>
      <t xml:space="preserve"> – La bibliothèque a créé des partenariats avec d’autres organismes communautaires afin de coordonner les ressources et les actions, améliorant ainsi les services offerts à la communauté.</t>
    </r>
  </si>
  <si>
    <r>
      <t>Partenariats dans le secteur des bibliothèques </t>
    </r>
    <r>
      <rPr>
        <sz val="11"/>
        <rFont val="Calibri"/>
        <family val="2"/>
      </rPr>
      <t xml:space="preserve">– Afin de consolider et d’améliorer les services à l’intention des usagers, la bibliothèque participe aux activités d’organismes du secteur des bibliothèques et de l’information qui œuvrent au-delà de sa propre communauté. </t>
    </r>
  </si>
  <si>
    <r>
      <t>Partenariats au-delà de la communauté </t>
    </r>
    <r>
      <rPr>
        <sz val="11"/>
        <rFont val="Calibri"/>
        <family val="2"/>
      </rPr>
      <t>– La bibliothèque collabore avec des organismes au-delà de sa propre communauté.</t>
    </r>
  </si>
  <si>
    <r>
      <t>Service de prêts entre bibliothèques : emprunts</t>
    </r>
    <r>
      <rPr>
        <sz val="11"/>
        <rFont val="Calibri"/>
        <family val="2"/>
      </rPr>
      <t xml:space="preserve"> – La bibliothèque a recours aux collections d’autres bibliothèques et en fait la promotion auprès de ses membres.</t>
    </r>
  </si>
  <si>
    <r>
      <t>Service de prêts entre bibliothèques : prêts</t>
    </r>
    <r>
      <rPr>
        <sz val="11"/>
        <rFont val="Calibri"/>
        <family val="2"/>
      </rPr>
      <t xml:space="preserve"> – La bibliothèque offre ses collections à d’autres bibliothèques.</t>
    </r>
  </si>
  <si>
    <r>
      <t xml:space="preserve">Économies et rentabilité par l’entremise de la coopération </t>
    </r>
    <r>
      <rPr>
        <sz val="11"/>
        <rFont val="Calibri"/>
        <family val="2"/>
      </rPr>
      <t>– La bibliothèque arrive à démontrer qu’elle participe à une coopérative ou un consortium afin de maximiser son pouvoir d’achat et ses mesures de réduction des coûts.</t>
    </r>
  </si>
  <si>
    <r>
      <t>Bibliothèque en ligne </t>
    </r>
    <r>
      <rPr>
        <sz val="11"/>
        <rFont val="Calibri"/>
        <family val="2"/>
      </rPr>
      <t>– La bibliothèque a une présence Web et peut en modifier le contenu.</t>
    </r>
  </si>
  <si>
    <r>
      <t>Site Web accessible </t>
    </r>
    <r>
      <rPr>
        <sz val="11"/>
        <rFont val="Calibri"/>
        <family val="2"/>
      </rPr>
      <t>– La présence Web de la bibliothèque est conforme aux exigences établies par la loi.</t>
    </r>
  </si>
  <si>
    <r>
      <t>Renseignements sur la bibliothèque </t>
    </r>
    <r>
      <rPr>
        <sz val="11"/>
        <rFont val="Calibri"/>
        <family val="2"/>
      </rPr>
      <t>– Des renseignements à jour sur la bibliothèque sont offerts en ligne.</t>
    </r>
  </si>
  <si>
    <r>
      <t>Réseaux sociaux </t>
    </r>
    <r>
      <rPr>
        <sz val="11"/>
        <rFont val="Calibri"/>
        <family val="2"/>
      </rPr>
      <t>– La bibliothèque maintient des réseaux sociaux reflétant les besoins et les tendances de la communauté.</t>
    </r>
  </si>
  <si>
    <t>Téléphone, courriel, SMS, textos, blogue, messagerie Facebook, etc.</t>
  </si>
  <si>
    <t>Un ou des documents imprimés, des liens depuis le site Web ou les médias sociaux de la municipalité, de la bande des Premières Nations ou de toute autre source pertinente, y compris la publication d’articles ou de publicités dans les médias locaux</t>
  </si>
  <si>
    <t>Les personnes qui sont confinées à domicile ou qui vivent dans un établissement comme une prison ou une maison de soins infirmiers</t>
  </si>
  <si>
    <t>Un objectif quant à la collection pourrait être qu’au moins 50 % de la collection soit acheté ou publié dans les cinq dernières années, comme l’indiquent les lignes directrices des administrateurs des bibliothèques publiques en milieu rural et urbain de l’Ontario (Administrators of Rural and Urban Public Libraries of Ontario ou ARUPLO) portant sur l’acquisition de collections.</t>
  </si>
  <si>
    <t>Cette collection comprend les éléments figurant à la section C0.3 Ressources non écrites de l’Enquête annuelle sur les bibliothèques publiques.</t>
  </si>
  <si>
    <t>Ces ressources comprennent les éléments figurant aux sections C3.2 Ressources documentaires et C4.0 Services de diffusion en continu et abonnements de l’Enquête annuelle sur les bibliothèques publiques.</t>
  </si>
  <si>
    <t>Les membres peuvent demander d’être avisés lorsque des documents prêtés à un autre usager de la bibliothèque sont de nouveau disponibles pour le prêt ou en voie de préparation aux fins de consultation.</t>
  </si>
  <si>
    <t xml:space="preserve">Si la bibliothèque ne possède pas de SIGB, mais qu’il est tout de même possible d’effectuer des recherches à distance, cette ligne directrice peut lui être accordée. S’il y a lieu, il faut communiquer avec le conseil des lignes directrices pour discuter de toute situation particulière.  </t>
  </si>
  <si>
    <t>Ces notices comprennent le matériel manquant, les membres inactifs, etc.</t>
  </si>
  <si>
    <t>Il peut s’agir de partenariats avec des écoles, des programmes d’alphabétisation, des chambres de commerce, des groupes de défense du patrimoine, des bureaux gouvernementaux et des groupes qui se consacrent à la promotion et à la défense des intérêts.</t>
  </si>
  <si>
    <r>
      <t>Elle peut, par exemple, être membre active d’une coopérative régionale (par ex., la Fédération des bibliothèques publiques de l’Ontario, le Consortium des bibliothèques ontariennes, LiNC, PCIN, etc.) ou participer à des comités du</t>
    </r>
    <r>
      <rPr>
        <sz val="11"/>
        <color rgb="FF000000"/>
        <rFont val="Calibri"/>
        <family val="2"/>
      </rPr>
      <t xml:space="preserve"> </t>
    </r>
    <r>
      <rPr>
        <sz val="11"/>
        <rFont val="Calibri"/>
        <family val="2"/>
      </rPr>
      <t>Service des bibliothèques de l’Ontario et de l’Association des bibliothèques de l’Ontario.</t>
    </r>
  </si>
  <si>
    <t>Le but étant d’offrir de la formation à son personnel ou d’améliorer l’efficacité de la bibliothèque en matière de prestation de services, l’autopromotion, la programmation, l’administration et les communications.</t>
  </si>
  <si>
    <t>À l’aide d’affiches, de brochures, de renseignements sur le site Web, etc.</t>
  </si>
  <si>
    <t>Cette participation peut comprendre OverDrive, consortium de SIGB, OLC, PCIN, services contractuels pour les RH, etc., soit les types d’élément figurant à la section H1.1 de l’EABP.</t>
  </si>
  <si>
    <t>Site Web géré par la bibliothèque, page sur le site Web de la municipalité mise à jour par la bibliothèque ou médias sociaux</t>
  </si>
  <si>
    <r>
      <t xml:space="preserve">Si la bibliothèque n’a pas de site Web, </t>
    </r>
    <r>
      <rPr>
        <sz val="11"/>
        <rFont val="Calibri"/>
        <family val="2"/>
      </rPr>
      <t>cette ligne directrice pourrait être « sans objet ».</t>
    </r>
  </si>
  <si>
    <t>Services, collections, ressources électroniques, emplacements, programmes, heures, numéro de téléphone, courriel, adhésion, renseignements sur l’organisme dirigeant et liens vers les réseaux sociaux</t>
  </si>
  <si>
    <r>
      <t xml:space="preserve">Collection de prêts </t>
    </r>
    <r>
      <rPr>
        <sz val="11"/>
        <rFont val="Calibri"/>
        <family val="2"/>
      </rPr>
      <t>– La bibliothèque met à la disposition du public une collection physique de matériel.</t>
    </r>
  </si>
  <si>
    <r>
      <t>Étiquetage</t>
    </r>
    <r>
      <rPr>
        <sz val="11"/>
        <rFont val="Calibri"/>
        <family val="2"/>
      </rPr>
      <t xml:space="preserve"> – L’étiquetage de la collection rend les documents facilement accessibles au public et au personnel.</t>
    </r>
  </si>
  <si>
    <r>
      <t>Ressources de référence </t>
    </r>
    <r>
      <rPr>
        <sz val="11"/>
        <rFont val="Calibri"/>
        <family val="2"/>
      </rPr>
      <t xml:space="preserve">– La bibliothèque fournit des documents à jour, approuvés et faisant autorité, consacrés à la recherche d’information par les usagers et le personnel de la bibliothèque dans la ou les langues appropriées. </t>
    </r>
  </si>
  <si>
    <r>
      <t>Guides de consultation</t>
    </r>
    <r>
      <rPr>
        <sz val="11"/>
        <rFont val="Calibri"/>
        <family val="2"/>
      </rPr>
      <t xml:space="preserve"> – Afin de favoriser l’aide aux lecteurs et la promotion des collections, la bibliothèque a en place des guides de consultation dans une ou plusieurs langues qui conviennent à la communauté.</t>
    </r>
  </si>
  <si>
    <r>
      <t>Alphabétisation des jeunes enfants </t>
    </r>
    <r>
      <rPr>
        <sz val="11"/>
        <rFont val="Calibri"/>
        <family val="2"/>
      </rPr>
      <t>– La bibliothèque dispose de collections et de ressources pour soutenir le développement de l’alphabétisation et de l’apprentissage des jeunes enfants.</t>
    </r>
  </si>
  <si>
    <r>
      <t>Médias substituts </t>
    </r>
    <r>
      <rPr>
        <sz val="11"/>
        <rFont val="Calibri"/>
        <family val="2"/>
      </rPr>
      <t>– La bibliothèque offre des documents en médias substituts assurant ainsi l’accès à ses services et à ses ressources pour tous les usagers. La bibliothèque fournit sur demande l’accès à ses publications, telles que les procès-verbaux des réunions de l’organisme dirigeant, les brochures ou d’autres documents en médias substituts.</t>
    </r>
  </si>
  <si>
    <r>
      <t>Connexion Internet –</t>
    </r>
    <r>
      <rPr>
        <sz val="11"/>
        <color rgb="FF000000"/>
        <rFont val="Calibri"/>
        <family val="2"/>
      </rPr>
      <t xml:space="preserve"> La bibliothèque est connectée à Internet à une largeur de bande passante (vitesse de téléchargement en amont et en aval) qui correspond au moins au minimum établi par les normes du Conseil de la radiodiffusion et des télécommunications canadiennes (CRTC).
OU
Si la norme ci-dessus n’est pas respectée, fournir la preuve que la bibliothèque est connectée à Internet avec la meilleure vitesse ou bande passante disponible dans la communauté.</t>
    </r>
  </si>
  <si>
    <r>
      <t>Applications logicielles à l’usage du public </t>
    </r>
    <r>
      <rPr>
        <sz val="11"/>
        <rFont val="Calibri"/>
        <family val="2"/>
      </rPr>
      <t>– La bibliothèque fournit un accès à des logiciels courants.</t>
    </r>
  </si>
  <si>
    <r>
      <t>Applications logicielles à l’usage du personnel </t>
    </r>
    <r>
      <rPr>
        <sz val="11"/>
        <rFont val="Calibri"/>
        <family val="2"/>
      </rPr>
      <t>– La bibliothèque a accès aux logiciels nécessaires pour bien exploiter la bibliothèque.</t>
    </r>
  </si>
  <si>
    <t>Livres, bibliothèque d’objets et ressources technologiques pouvant être empruntés par les membres inscrits pour une période préétablie</t>
  </si>
  <si>
    <t>Les étiquettes doivent indiquer : l’emplacement des documents sur les rayons, ainsi que le code de classification; l’auditoire ciblé – adultes, jeunes adultes, jeunes, enfants ne sachant pas lire; pour les ouvrages de fiction, le genre; le format – gros caractères; et la langue.</t>
  </si>
  <si>
    <r>
      <t xml:space="preserve">Ces documents peuvent être en format physique ou en ligne (p. ex., </t>
    </r>
    <r>
      <rPr>
        <i/>
        <sz val="11"/>
        <rFont val="Calibri"/>
        <family val="2"/>
      </rPr>
      <t>L’encyclopédie du Canada</t>
    </r>
    <r>
      <rPr>
        <sz val="11"/>
        <rFont val="Calibri"/>
        <family val="2"/>
      </rPr>
      <t>).</t>
    </r>
  </si>
  <si>
    <t>Par l’entremise de listes de documents, de présentations-vedettes, de liens ou de signets au contenu Web, etc.</t>
  </si>
  <si>
    <t>Livres d’images, textes à niveaux de difficulté gradués, stations AWE, tablettes préchargées, etc.</t>
  </si>
  <si>
    <t>Publications en gros caractères, livres parlants, sous-titrage codé et vidéos descriptives</t>
  </si>
  <si>
    <t>Traitement de texte, tableurs, outils de diaporama, etc.</t>
  </si>
  <si>
    <t>SIGB, et logiciels administratifs, financiers, de publication sur les médias sociaux et de formation, etc.</t>
  </si>
  <si>
    <r>
      <t>Panneaux indicateurs – L</t>
    </r>
    <r>
      <rPr>
        <sz val="11"/>
        <color rgb="FF000000"/>
        <rFont val="Calibri"/>
        <family val="2"/>
      </rPr>
      <t>a bibliothèque a installé des panneaux indicateurs qui signalent sa présence et indiquent l’emplacement de la bibliothèque publique dans la communauté (p. ex., panneaux indicateurs sur les principales routes de la communauté).
OU
La bibliothèque peut fournir la preuve qu’une demande a été soumise au service gouvernemental responsable de la signalisation routière pour que de tels panneaux soient installés dans la communauté.</t>
    </r>
  </si>
  <si>
    <r>
      <t>Aires de la bibliothèque</t>
    </r>
    <r>
      <rPr>
        <sz val="11"/>
        <rFont val="Calibri"/>
        <family val="2"/>
      </rPr>
      <t xml:space="preserve"> – Des aires distinctes sont réservées ou facilement adaptables à divers services et fonctions.</t>
    </r>
  </si>
  <si>
    <r>
      <t xml:space="preserve">Étagères pour adultes et adolescents – </t>
    </r>
    <r>
      <rPr>
        <sz val="11"/>
        <color rgb="FF000000"/>
        <rFont val="Calibri"/>
        <family val="2"/>
      </rPr>
      <t>Le matériel stocké sur des rayons à libre accès doit se trouver à une hauteur adaptée aux usagers concernés. Au moins 75 % du matériel de la collection est rangé de telle sorte que la base des livres les plus grands se trouve à la hauteur suivante :
•	Adultes et adolescents : Hauteur maximale de 152 cm (60 po).</t>
    </r>
  </si>
  <si>
    <r>
      <t xml:space="preserve">Étagères pour enfants – </t>
    </r>
    <r>
      <rPr>
        <sz val="11"/>
        <color rgb="FF000000"/>
        <rFont val="Calibri"/>
        <family val="2"/>
      </rPr>
      <t>Le matériel stocké sur des rayons à libre accès doit se trouver à une hauteur adaptée aux usagers concernés. Au moins 75 % du matériel de la collection est rangé de telle sorte que la base des livres les plus grands se trouve à la hauteur suivante :
•	Enfants : Hauteur maximale de 122 cm (48 po).</t>
    </r>
  </si>
  <si>
    <r>
      <t xml:space="preserve">Meubles </t>
    </r>
    <r>
      <rPr>
        <sz val="11"/>
        <rFont val="Calibri"/>
        <family val="2"/>
      </rPr>
      <t xml:space="preserve">– Les meubles de la bibliothèque conviennent aux usagers ciblés ou aux fonctions. </t>
    </r>
  </si>
  <si>
    <r>
      <t xml:space="preserve">Éclairage intérieur </t>
    </r>
    <r>
      <rPr>
        <sz val="11"/>
        <rFont val="Calibri"/>
        <family val="2"/>
      </rPr>
      <t>– Le niveau d’éclairage est suffisant dans toutes les différentes sections de la bibliothèque.</t>
    </r>
  </si>
  <si>
    <r>
      <t>Durabilité environnementale </t>
    </r>
    <r>
      <rPr>
        <sz val="11"/>
        <rFont val="Calibri"/>
        <family val="2"/>
      </rPr>
      <t>– Dans la mesure du possible, la bibliothèque adopte des pratiques concrètes qui respectent les lignes directrices en matière de développement durable.</t>
    </r>
  </si>
  <si>
    <r>
      <t xml:space="preserve">Espace pour usagers (sièges) </t>
    </r>
    <r>
      <rPr>
        <sz val="11"/>
        <rFont val="Calibri"/>
        <family val="2"/>
      </rPr>
      <t>– La bibliothèque fournit des sièges pour que le public puisse utiliser les services de bibliothèque et les documents sur place.</t>
    </r>
  </si>
  <si>
    <r>
      <t>Toilettes</t>
    </r>
    <r>
      <rPr>
        <sz val="11"/>
        <rFont val="Calibri"/>
        <family val="2"/>
      </rPr>
      <t xml:space="preserve"> </t>
    </r>
    <r>
      <rPr>
        <b/>
        <sz val="11"/>
        <rFont val="Calibri"/>
        <family val="2"/>
      </rPr>
      <t>accessibles</t>
    </r>
    <r>
      <rPr>
        <sz val="11"/>
        <rFont val="Calibri"/>
        <family val="2"/>
      </rPr>
      <t xml:space="preserve"> – Il y a à la bibliothèque des toilettes sans obstacle. </t>
    </r>
  </si>
  <si>
    <r>
      <t>Toilettes neutres </t>
    </r>
    <r>
      <rPr>
        <sz val="11"/>
        <rFont val="Calibri"/>
        <family val="2"/>
      </rPr>
      <t>– Des toilettes neutres sont à la disposition du public.</t>
    </r>
  </si>
  <si>
    <r>
      <t xml:space="preserve">Technologie d’assistance </t>
    </r>
    <r>
      <rPr>
        <sz val="11"/>
        <rFont val="Calibri"/>
        <family val="2"/>
      </rPr>
      <t>– La bibliothèque offre une technologie d’assistance.</t>
    </r>
  </si>
  <si>
    <r>
      <t>Procédures d’urgence</t>
    </r>
    <r>
      <rPr>
        <sz val="11"/>
        <rFont val="Calibri"/>
        <family val="2"/>
      </rPr>
      <t> – La bibliothèque dispose de procédures d’urgence écrites propres à chaque emplacement sur les lieux.</t>
    </r>
  </si>
  <si>
    <r>
      <t>Équipement et installations d’urgence </t>
    </r>
    <r>
      <rPr>
        <sz val="11"/>
        <rFont val="Calibri"/>
        <family val="2"/>
      </rPr>
      <t>– La bibliothèque fournit l’équipement d’urgence conformément à la législation applicable.</t>
    </r>
  </si>
  <si>
    <r>
      <t>Supervision </t>
    </r>
    <r>
      <rPr>
        <sz val="11"/>
        <rFont val="Calibri"/>
        <family val="2"/>
      </rPr>
      <t>– Toutes les aires de la bibliothèque ouvertes au public sont supervisées par le personnel de la bibliothèque, qui a une vue parfaitement dégagée entre les aires de travail du personnel et les aires fréquentées par le public, ou la bibliothèque dispose de mesures permettant de résoudre les problèmes structurels ou d’installations.</t>
    </r>
  </si>
  <si>
    <r>
      <t>Formation sur les procédures d’urgence </t>
    </r>
    <r>
      <rPr>
        <sz val="11"/>
        <rFont val="Calibri"/>
        <family val="2"/>
      </rPr>
      <t>– Le personnel a reçu une formation sur les procédures d’urgence propres à chaque emplacement pour se protéger et protéger les usagers.</t>
    </r>
  </si>
  <si>
    <t>Services pour adultes, espaces réservés aux programmes, services pour enfants, aires de repos et de travail pour le personnel, rangement, etc.</t>
  </si>
  <si>
    <t>Il est recommandé que la partie inférieure de la tablette du bas se trouve à une hauteur d’au moins 20 cm (8 po) du sol OU qu’elle soit inclinée pour maximiser la lisibilité.</t>
  </si>
  <si>
    <t>Tables et chaises pour enfants dans l’aire réservée aux enfants, ordinateur, espace de création, etc.</t>
  </si>
  <si>
    <t>Le Centre canadien d’hygiène et de sécurité au travail publie des renseignements sur les niveaux adéquats d’éclairage. L’adresse de la ressource se trouve dans la colonne « Liens ». Il existe des applis photomètres/luxmètres pour les téléphones intelligents qui permettent de mesurer le niveau de lumière.</t>
  </si>
  <si>
    <r>
      <t>Éclairage automatique, recyclage, recyclage de piles, réacheminement des déchets, initiatives écologiques (</t>
    </r>
    <r>
      <rPr>
        <i/>
        <sz val="11"/>
        <rFont val="Calibri"/>
        <family val="2"/>
      </rPr>
      <t>Leadership in Energy and Environmental Design</t>
    </r>
    <r>
      <rPr>
        <sz val="11"/>
        <rFont val="Calibri"/>
        <family val="2"/>
      </rPr>
      <t xml:space="preserve"> ou LEED)</t>
    </r>
  </si>
  <si>
    <t>Lecture de détente, utilisation des ordinateurs, tables et alvéoles aux fins d’étude et de consultation de documents</t>
  </si>
  <si>
    <t>Entrée mains libres, barres d’appui, tables à langer, robinet et distributeur de savon mains libres et rayon de virage suffisant pour les appareils fonctionnels</t>
  </si>
  <si>
    <t>Appareils ou logiciels d’agrandissement, claviers à lettres en relief, moniteurs à grand écran, logiciels de lecture d’écran, etc.</t>
  </si>
  <si>
    <r>
      <t xml:space="preserve">Si l’édifice n’a qu’un seul étage, </t>
    </r>
    <r>
      <rPr>
        <sz val="11"/>
        <rFont val="Calibri"/>
        <family val="2"/>
      </rPr>
      <t>cette ligne directrice sera être « sans objet ».</t>
    </r>
  </si>
  <si>
    <t>Urgences physiques, urgences sanitaires, pandémies, plans d’évacuation, alertes à la bombe, procédures d’évacuation pour aider les personnes handicapées, postes de rassemblement</t>
  </si>
  <si>
    <t>Avertisseurs de fumée et d’incendie, éclairage d’urgence, voies d’évacuation, extincteurs, fournitures de premiers soins pour employés, défibrillateur externe automatisé (DEA), fournitures de premiers soins d’urgence, naloxone</t>
  </si>
  <si>
    <t>Les mesures pouvant être utilisées en l’absence de ligne de visibilité dégagée comprennent une surveillance vidéo, des miroirs ou des procédures relatives au personnel itinérant à la vue de chaque aire de travail du personnel.</t>
  </si>
  <si>
    <t>Urgence médicale, fermetures en raison d’intempéries, confinement, alertes à la bombe, enfants disparus, évacuations d’urgence, et procédures d’évacuation pour venir en aide aux personnes handicapées</t>
  </si>
  <si>
    <r>
      <t>Politique relative à la planification</t>
    </r>
    <r>
      <rPr>
        <i/>
        <sz val="11"/>
        <rFont val="Calibri"/>
        <family val="2"/>
      </rPr>
      <t> </t>
    </r>
  </si>
  <si>
    <r>
      <t>Planification de la gestion des biens</t>
    </r>
    <r>
      <rPr>
        <sz val="11"/>
        <rFont val="Calibri"/>
        <family val="2"/>
      </rPr>
      <t xml:space="preserve"> </t>
    </r>
  </si>
  <si>
    <r>
      <t>Examen des plans</t>
    </r>
    <r>
      <rPr>
        <sz val="11"/>
        <color rgb="FFEE0000"/>
        <rFont val="Calibri"/>
        <family val="2"/>
      </rPr>
      <t xml:space="preserve"> </t>
    </r>
  </si>
  <si>
    <r>
      <t>Politique relative à la promotion et à la défense des intérêts</t>
    </r>
    <r>
      <rPr>
        <sz val="11"/>
        <rFont val="Calibri"/>
        <family val="2"/>
      </rPr>
      <t xml:space="preserve"> </t>
    </r>
  </si>
  <si>
    <t xml:space="preserve">Relation avec les conseils </t>
  </si>
  <si>
    <r>
      <t>Participation aux activités de promotion et défense des intérêts</t>
    </r>
    <r>
      <rPr>
        <sz val="11"/>
        <rFont val="Calibri"/>
        <family val="2"/>
      </rPr>
      <t xml:space="preserve"> </t>
    </r>
  </si>
  <si>
    <r>
      <t>Recrutement et représentation</t>
    </r>
    <r>
      <rPr>
        <sz val="11"/>
        <rFont val="Calibri"/>
        <family val="2"/>
      </rPr>
      <t xml:space="preserve"> </t>
    </r>
  </si>
  <si>
    <r>
      <t>Formation relative à la vérité et à la réconciliation</t>
    </r>
    <r>
      <rPr>
        <sz val="11"/>
        <rFont val="Calibri"/>
        <family val="2"/>
      </rPr>
      <t xml:space="preserve"> </t>
    </r>
  </si>
  <si>
    <r>
      <t>Politique relative aux services d’information et d’aide aux lecteurs</t>
    </r>
    <r>
      <rPr>
        <sz val="11"/>
        <rFont val="Calibri"/>
        <family val="2"/>
      </rPr>
      <t xml:space="preserve"> </t>
    </r>
  </si>
  <si>
    <t>Contrôle du contenu sur Internet </t>
  </si>
  <si>
    <t>Sécurité </t>
  </si>
  <si>
    <r>
      <t>Politique relative à l’IA</t>
    </r>
    <r>
      <rPr>
        <sz val="11"/>
        <rFont val="Calibri"/>
        <family val="2"/>
      </rPr>
      <t> </t>
    </r>
  </si>
  <si>
    <t>Formation relative aux politiques et aux procédures</t>
  </si>
  <si>
    <t xml:space="preserve">Communication </t>
  </si>
  <si>
    <r>
      <t>Ressources électroniques</t>
    </r>
    <r>
      <rPr>
        <sz val="11"/>
        <rFont val="Calibri"/>
        <family val="2"/>
      </rPr>
      <t xml:space="preserve"> </t>
    </r>
  </si>
  <si>
    <t>Bibliothèque en ligne </t>
  </si>
  <si>
    <t xml:space="preserve">Toilettes neutres  </t>
  </si>
  <si>
    <t>Generalites</t>
  </si>
  <si>
    <t>S.O.</t>
  </si>
  <si>
    <t>Pour chaque section, remplir les colonnes.</t>
  </si>
  <si>
    <t>Preuve (emplacement dans Teams ou lien)</t>
  </si>
  <si>
    <t>Notes de la bibliotheque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</si>
</sst>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42" x14ac:knownFonts="1">
    <font>
      <sz val="11"/>
      <color rgb="FF000000"/>
      <name val="Calibri"/>
      <family val="2"/>
      <charset val="1"/>
    </font>
    <font>
      <sz val="16"/>
      <color rgb="FF000000"/>
      <name val="Wingdings"/>
      <charset val="2"/>
    </font>
    <font>
      <b/>
      <sz val="11"/>
      <color rgb="FF000000"/>
      <name val="Calibri"/>
      <family val="2"/>
      <charset val="1"/>
    </font>
    <font>
      <sz val="72"/>
      <color rgb="FF000000"/>
      <name val="Calibri"/>
      <family val="2"/>
      <charset val="1"/>
    </font>
    <font>
      <b/>
      <u/>
      <sz val="11"/>
      <color rgb="FF000000"/>
      <name val="Calibri"/>
      <family val="2"/>
      <charset val="1"/>
    </font>
    <font>
      <b/>
      <i/>
      <sz val="9"/>
      <color rgb="FF000000"/>
      <name val="Calibri"/>
      <family val="2"/>
      <charset val="1"/>
    </font>
    <font>
      <b/>
      <u/>
      <sz val="9"/>
      <color rgb="FF000000"/>
      <name val="Calibri"/>
      <family val="2"/>
      <charset val="1"/>
    </font>
    <font>
      <sz val="14"/>
      <color rgb="FF000000"/>
      <name val="Calibri"/>
      <family val="2"/>
      <charset val="1"/>
    </font>
    <font>
      <b/>
      <sz val="18"/>
      <color rgb="FF000000"/>
      <name val="Calibri"/>
      <family val="2"/>
      <charset val="1"/>
    </font>
    <font>
      <sz val="9"/>
      <color rgb="FF000000"/>
      <name val="Calibri"/>
      <family val="2"/>
      <charset val="1"/>
    </font>
    <font>
      <sz val="11"/>
      <name val="Calibri"/>
      <family val="2"/>
      <charset val="1"/>
    </font>
    <font>
      <b/>
      <sz val="11"/>
      <name val="Calibri"/>
      <family val="2"/>
      <charset val="1"/>
    </font>
    <font>
      <i/>
      <sz val="11"/>
      <color rgb="FF000000"/>
      <name val="Calibri"/>
      <family val="2"/>
      <charset val="1"/>
    </font>
    <font>
      <b/>
      <sz val="22"/>
      <color rgb="FFD9D9D9"/>
      <name val="Calibri"/>
      <family val="2"/>
      <charset val="1"/>
    </font>
    <font>
      <b/>
      <sz val="16"/>
      <color rgb="FF000000"/>
      <name val="Calibri"/>
      <family val="2"/>
      <charset val="1"/>
    </font>
    <font>
      <i/>
      <sz val="10"/>
      <color rgb="FF000000"/>
      <name val="Calibri"/>
      <family val="2"/>
      <charset val="1"/>
    </font>
    <font>
      <b/>
      <sz val="10"/>
      <color rgb="FF000000"/>
      <name val="Calibri"/>
      <family val="2"/>
      <charset val="1"/>
    </font>
    <font>
      <b/>
      <sz val="8"/>
      <color rgb="FF000000"/>
      <name val="Calibri"/>
      <family val="2"/>
      <charset val="1"/>
    </font>
    <font>
      <b/>
      <i/>
      <sz val="12"/>
      <name val="Calibri"/>
      <family val="2"/>
      <charset val="1"/>
    </font>
    <font>
      <b/>
      <i/>
      <sz val="10"/>
      <name val="Calibri"/>
      <family val="2"/>
      <charset val="1"/>
    </font>
    <font>
      <sz val="10"/>
      <name val="Calibri"/>
      <family val="2"/>
      <charset val="1"/>
    </font>
    <font>
      <sz val="10"/>
      <color rgb="FF000000"/>
      <name val="Calibri"/>
      <family val="2"/>
      <charset val="1"/>
    </font>
    <font>
      <u/>
      <sz val="11"/>
      <color rgb="FF0563C1"/>
      <name val="Calibri"/>
      <family val="2"/>
      <charset val="1"/>
    </font>
    <font>
      <b/>
      <i/>
      <sz val="12"/>
      <color rgb="FF000000"/>
      <name val="Calibri"/>
      <family val="2"/>
      <charset val="1"/>
    </font>
    <font>
      <b/>
      <i/>
      <sz val="10"/>
      <color rgb="FF000000"/>
      <name val="Calibri"/>
      <family val="2"/>
      <charset val="1"/>
    </font>
    <font>
      <sz val="8"/>
      <color rgb="FF000000"/>
      <name val="Calibri"/>
      <family val="2"/>
      <charset val="1"/>
    </font>
    <font>
      <b/>
      <sz val="12"/>
      <name val="Calibri"/>
      <family val="2"/>
      <charset val="1"/>
    </font>
    <font>
      <b/>
      <sz val="12"/>
      <color rgb="FF000000"/>
      <name val="Calibri"/>
      <family val="2"/>
      <charset val="1"/>
    </font>
    <font>
      <sz val="12"/>
      <name val="Calibri"/>
      <family val="2"/>
      <charset val="1"/>
    </font>
    <font>
      <sz val="12"/>
      <color rgb="FF000000"/>
      <name val="Calibri"/>
      <family val="2"/>
      <charset val="1"/>
    </font>
    <font>
      <sz val="11"/>
      <color rgb="FF000000"/>
      <name val="Calibri"/>
      <family val="2"/>
      <charset val="1"/>
    </font>
    <font>
      <i/>
      <sz val="10"/>
      <name val="Calibri"/>
      <family val="2"/>
    </font>
    <font>
      <sz val="11"/>
      <color rgb="FF000000"/>
      <name val="Calibri"/>
      <family val="2"/>
    </font>
    <font>
      <sz val="11"/>
      <name val="Calibri"/>
      <family val="2"/>
    </font>
    <font>
      <b/>
      <sz val="11"/>
      <color rgb="FF000000"/>
      <name val="Calibri"/>
      <family val="2"/>
    </font>
    <font>
      <b/>
      <sz val="11"/>
      <name val="Calibri"/>
      <family val="2"/>
    </font>
    <font>
      <i/>
      <sz val="11"/>
      <name val="Calibri"/>
      <family val="2"/>
    </font>
    <font>
      <sz val="10"/>
      <name val="Calibri"/>
      <family val="2"/>
    </font>
    <font>
      <b/>
      <i/>
      <sz val="11"/>
      <name val="Calibri"/>
      <family val="2"/>
    </font>
    <font>
      <sz val="11"/>
      <color rgb="FFFF0000"/>
      <name val="Calibri"/>
      <family val="2"/>
    </font>
    <font>
      <sz val="11"/>
      <color rgb="FFEE0000"/>
      <name val="Calibri"/>
      <family val="2"/>
    </font>
    <font>
      <sz val="11"/>
      <name val="Arial"/>
      <family val="2"/>
    </font>
  </fonts>
  <fills count="12">
    <fill>
      <patternFill patternType="none"/>
    </fill>
    <fill>
      <patternFill patternType="gray125"/>
    </fill>
    <fill>
      <patternFill patternType="solid">
        <fgColor rgb="FFDAE3F3"/>
        <bgColor rgb="FFE7E6E6"/>
      </patternFill>
    </fill>
    <fill>
      <patternFill patternType="solid">
        <fgColor rgb="FFFFFFFF"/>
        <bgColor rgb="FFFAFDF9"/>
      </patternFill>
    </fill>
    <fill>
      <patternFill patternType="solid">
        <fgColor rgb="FFF2F2F2"/>
        <bgColor rgb="FFF8F3FB"/>
      </patternFill>
    </fill>
    <fill>
      <patternFill patternType="solid">
        <fgColor rgb="FFF8F3FB"/>
        <bgColor rgb="FFF2F2F2"/>
      </patternFill>
    </fill>
    <fill>
      <patternFill patternType="solid">
        <fgColor rgb="FFE1F4FF"/>
        <bgColor rgb="FFF2F2F2"/>
      </patternFill>
    </fill>
    <fill>
      <patternFill patternType="solid">
        <fgColor rgb="FFD9D9D9"/>
        <bgColor rgb="FFDAE3F3"/>
      </patternFill>
    </fill>
    <fill>
      <patternFill patternType="solid">
        <fgColor rgb="FFBFBFBF"/>
        <bgColor rgb="FFD9D9D9"/>
      </patternFill>
    </fill>
    <fill>
      <patternFill patternType="solid">
        <fgColor rgb="FF97C8FC"/>
        <bgColor rgb="FFC2DFFD"/>
      </patternFill>
    </fill>
    <fill>
      <patternFill patternType="solid">
        <fgColor theme="8" tint="0.79998168889431442"/>
        <bgColor rgb="FFF2F2F2"/>
      </patternFill>
    </fill>
    <fill>
      <patternFill patternType="solid">
        <fgColor theme="9" tint="0.79998168889431442"/>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s>
  <cellStyleXfs count="3">
    <xf numFmtId="0" fontId="0" fillId="0" borderId="0"/>
    <xf numFmtId="9" fontId="30" fillId="0" borderId="0" applyBorder="0" applyProtection="0"/>
    <xf numFmtId="0" fontId="22" fillId="0" borderId="0" applyBorder="0" applyProtection="0"/>
  </cellStyleXfs>
  <cellXfs count="170">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xf numFmtId="0" fontId="0" fillId="3" borderId="5" xfId="0" applyFill="1" applyBorder="1"/>
    <xf numFmtId="0" fontId="1" fillId="3" borderId="4" xfId="0" applyFont="1" applyFill="1" applyBorder="1" applyAlignment="1">
      <alignment horizontal="right" indent="1"/>
    </xf>
    <xf numFmtId="0" fontId="1" fillId="3" borderId="4" xfId="0" applyFont="1" applyFill="1" applyBorder="1" applyAlignment="1">
      <alignment horizontal="right"/>
    </xf>
    <xf numFmtId="0" fontId="0" fillId="3" borderId="6" xfId="0" applyFill="1" applyBorder="1"/>
    <xf numFmtId="0" fontId="0" fillId="3" borderId="7" xfId="0" applyFill="1" applyBorder="1"/>
    <xf numFmtId="0" fontId="0" fillId="3" borderId="8" xfId="0" applyFill="1" applyBorder="1"/>
    <xf numFmtId="0" fontId="0" fillId="4" borderId="0" xfId="0" applyFill="1"/>
    <xf numFmtId="0" fontId="0" fillId="3" borderId="2" xfId="0" applyFill="1" applyBorder="1" applyAlignment="1">
      <alignment horizontal="right"/>
    </xf>
    <xf numFmtId="0" fontId="0" fillId="3" borderId="4" xfId="0" applyFill="1" applyBorder="1" applyAlignment="1">
      <alignment horizontal="center"/>
    </xf>
    <xf numFmtId="0" fontId="2" fillId="3" borderId="0" xfId="0" applyFont="1" applyFill="1" applyAlignment="1">
      <alignment horizontal="left"/>
    </xf>
    <xf numFmtId="0" fontId="0" fillId="3" borderId="0" xfId="0" applyFill="1" applyAlignment="1">
      <alignment horizontal="right"/>
    </xf>
    <xf numFmtId="0" fontId="2" fillId="0" borderId="0" xfId="0" applyFont="1" applyAlignment="1">
      <alignment horizontal="left"/>
    </xf>
    <xf numFmtId="0" fontId="5" fillId="3" borderId="0" xfId="0" applyFont="1" applyFill="1"/>
    <xf numFmtId="0" fontId="6" fillId="3" borderId="0" xfId="0" applyFont="1" applyFill="1" applyAlignment="1">
      <alignment horizontal="center" vertical="center"/>
    </xf>
    <xf numFmtId="0" fontId="7" fillId="0" borderId="0" xfId="0" applyFont="1" applyAlignment="1">
      <alignment vertical="center"/>
    </xf>
    <xf numFmtId="9" fontId="8" fillId="3" borderId="0" xfId="1" applyFont="1" applyFill="1" applyBorder="1" applyAlignment="1" applyProtection="1">
      <alignment horizontal="center" vertical="center"/>
    </xf>
    <xf numFmtId="0" fontId="7" fillId="3" borderId="0" xfId="0" applyFont="1" applyFill="1" applyAlignment="1">
      <alignment vertical="center"/>
    </xf>
    <xf numFmtId="0" fontId="0" fillId="3" borderId="0" xfId="0" applyFill="1" applyAlignment="1">
      <alignment vertical="center"/>
    </xf>
    <xf numFmtId="0" fontId="9" fillId="3" borderId="0" xfId="0" applyFont="1" applyFill="1"/>
    <xf numFmtId="0" fontId="0" fillId="0" borderId="0" xfId="0" applyAlignment="1">
      <alignment horizontal="center" vertical="center" wrapText="1"/>
    </xf>
    <xf numFmtId="0" fontId="0" fillId="0" borderId="0" xfId="0" applyProtection="1">
      <protection hidden="1"/>
    </xf>
    <xf numFmtId="0" fontId="0" fillId="6" borderId="0" xfId="0" applyFill="1" applyProtection="1">
      <protection hidden="1"/>
    </xf>
    <xf numFmtId="0" fontId="0" fillId="5" borderId="0" xfId="0" applyFill="1" applyProtection="1">
      <protection hidden="1"/>
    </xf>
    <xf numFmtId="0" fontId="0" fillId="5" borderId="0" xfId="0" applyFill="1" applyAlignment="1" applyProtection="1">
      <alignment horizontal="center" vertical="center" wrapText="1"/>
      <protection hidden="1"/>
    </xf>
    <xf numFmtId="164" fontId="0" fillId="6" borderId="0" xfId="0" applyNumberFormat="1" applyFill="1" applyProtection="1">
      <protection hidden="1"/>
    </xf>
    <xf numFmtId="0" fontId="0" fillId="6" borderId="9" xfId="0" applyFill="1" applyBorder="1" applyProtection="1">
      <protection hidden="1"/>
    </xf>
    <xf numFmtId="0" fontId="12" fillId="6" borderId="0" xfId="0" applyFont="1" applyFill="1" applyProtection="1">
      <protection hidden="1"/>
    </xf>
    <xf numFmtId="0" fontId="0" fillId="0" borderId="0" xfId="0" applyAlignment="1">
      <alignment horizontal="center" vertical="center"/>
    </xf>
    <xf numFmtId="0" fontId="0" fillId="0" borderId="0" xfId="0" applyAlignment="1">
      <alignment horizontal="left" vertical="top"/>
    </xf>
    <xf numFmtId="0" fontId="14" fillId="0" borderId="0" xfId="0" applyFont="1" applyAlignment="1">
      <alignment vertical="center"/>
    </xf>
    <xf numFmtId="0" fontId="16" fillId="8" borderId="0" xfId="0" applyFont="1" applyFill="1" applyAlignment="1" applyProtection="1">
      <alignment horizontal="center" wrapText="1"/>
      <protection locked="0"/>
    </xf>
    <xf numFmtId="0" fontId="18" fillId="9" borderId="0" xfId="0" applyFont="1" applyFill="1" applyAlignment="1">
      <alignment vertical="top" wrapText="1"/>
    </xf>
    <xf numFmtId="0" fontId="0" fillId="9" borderId="0" xfId="0" applyFill="1" applyAlignment="1">
      <alignment horizontal="center" vertical="center" wrapText="1"/>
    </xf>
    <xf numFmtId="0" fontId="0" fillId="9" borderId="0" xfId="0" applyFill="1" applyAlignment="1">
      <alignment horizontal="left" vertical="top"/>
    </xf>
    <xf numFmtId="0" fontId="21" fillId="0" borderId="10" xfId="0" applyFont="1" applyBorder="1" applyAlignment="1">
      <alignment horizontal="center" vertical="center" wrapText="1"/>
    </xf>
    <xf numFmtId="0" fontId="21" fillId="0" borderId="10" xfId="0" applyFont="1" applyBorder="1" applyAlignment="1">
      <alignment horizontal="left" vertical="top" wrapText="1"/>
    </xf>
    <xf numFmtId="0" fontId="0" fillId="0" borderId="10" xfId="0" applyBorder="1" applyAlignment="1">
      <alignment horizontal="left" vertical="top"/>
    </xf>
    <xf numFmtId="0" fontId="22" fillId="0" borderId="10" xfId="2" applyBorder="1" applyAlignment="1" applyProtection="1">
      <alignment horizontal="left" vertical="top" wrapText="1"/>
    </xf>
    <xf numFmtId="0" fontId="18" fillId="9" borderId="10" xfId="0" applyFont="1" applyFill="1" applyBorder="1" applyAlignment="1">
      <alignment vertical="top" wrapText="1"/>
    </xf>
    <xf numFmtId="0" fontId="20" fillId="9" borderId="10"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21" fillId="9" borderId="10" xfId="0" applyFont="1" applyFill="1" applyBorder="1" applyAlignment="1">
      <alignment horizontal="left" vertical="top" wrapText="1"/>
    </xf>
    <xf numFmtId="0" fontId="23" fillId="9" borderId="10" xfId="0" applyFont="1" applyFill="1" applyBorder="1" applyAlignment="1">
      <alignment vertical="top" wrapText="1"/>
    </xf>
    <xf numFmtId="0" fontId="16" fillId="8" borderId="0" xfId="0" applyFont="1" applyFill="1" applyAlignment="1">
      <alignment vertical="center" wrapText="1"/>
    </xf>
    <xf numFmtId="0" fontId="16" fillId="8" borderId="0" xfId="0" applyFont="1" applyFill="1" applyAlignment="1">
      <alignment horizontal="center" vertical="center" wrapText="1"/>
    </xf>
    <xf numFmtId="0" fontId="16" fillId="8" borderId="0" xfId="0" applyFont="1" applyFill="1" applyAlignment="1">
      <alignment horizontal="left" vertical="top" wrapText="1"/>
    </xf>
    <xf numFmtId="0" fontId="2" fillId="8" borderId="0" xfId="0" applyFont="1" applyFill="1" applyAlignment="1">
      <alignment horizontal="left" vertical="top" wrapText="1"/>
    </xf>
    <xf numFmtId="0" fontId="16"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5" fillId="0" borderId="0" xfId="0" applyFont="1" applyAlignment="1">
      <alignment horizontal="center" vertical="center" wrapText="1"/>
    </xf>
    <xf numFmtId="0" fontId="0" fillId="0" borderId="0" xfId="0" applyAlignment="1">
      <alignment vertical="center" wrapText="1"/>
    </xf>
    <xf numFmtId="9" fontId="21" fillId="0" borderId="0" xfId="1" applyFont="1" applyBorder="1" applyAlignment="1" applyProtection="1">
      <alignment horizontal="center" vertical="center" wrapText="1"/>
    </xf>
    <xf numFmtId="0" fontId="21" fillId="0" borderId="0" xfId="0" applyFont="1" applyAlignment="1">
      <alignment vertical="top" wrapText="1"/>
    </xf>
    <xf numFmtId="0" fontId="21" fillId="9" borderId="0" xfId="0" applyFont="1" applyFill="1" applyAlignment="1">
      <alignment horizontal="center" vertical="center" wrapText="1"/>
    </xf>
    <xf numFmtId="0" fontId="21" fillId="9" borderId="0" xfId="0" applyFont="1" applyFill="1" applyAlignment="1">
      <alignment horizontal="left" vertical="top" wrapText="1"/>
    </xf>
    <xf numFmtId="0" fontId="21" fillId="3" borderId="0" xfId="0" applyFont="1" applyFill="1" applyAlignment="1">
      <alignment vertical="top" wrapText="1"/>
    </xf>
    <xf numFmtId="0" fontId="21" fillId="0" borderId="0" xfId="0" applyFont="1" applyAlignment="1">
      <alignment horizontal="center" vertical="top" wrapText="1"/>
    </xf>
    <xf numFmtId="0" fontId="27" fillId="9" borderId="0" xfId="0" applyFont="1" applyFill="1" applyAlignment="1">
      <alignment wrapText="1"/>
    </xf>
    <xf numFmtId="0" fontId="26" fillId="9" borderId="0" xfId="0" applyFont="1" applyFill="1" applyAlignment="1">
      <alignment horizontal="left" vertical="center" wrapText="1"/>
    </xf>
    <xf numFmtId="0" fontId="26" fillId="9" borderId="0" xfId="0" applyFont="1" applyFill="1" applyAlignment="1">
      <alignment horizontal="left" vertical="top" wrapText="1"/>
    </xf>
    <xf numFmtId="0" fontId="27" fillId="9" borderId="0" xfId="0" applyFont="1" applyFill="1" applyAlignment="1">
      <alignment horizontal="left" vertical="top"/>
    </xf>
    <xf numFmtId="9" fontId="30" fillId="0" borderId="0" xfId="1" applyBorder="1" applyAlignment="1" applyProtection="1">
      <alignment horizontal="center" vertical="center"/>
    </xf>
    <xf numFmtId="0" fontId="27" fillId="9" borderId="0" xfId="0" applyFont="1" applyFill="1"/>
    <xf numFmtId="0" fontId="0" fillId="9" borderId="0" xfId="0" applyFill="1" applyAlignment="1">
      <alignment vertical="center"/>
    </xf>
    <xf numFmtId="0" fontId="0" fillId="9" borderId="0" xfId="0" applyFill="1" applyAlignment="1">
      <alignment horizontal="center" vertical="center"/>
    </xf>
    <xf numFmtId="0" fontId="28" fillId="9" borderId="10"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29" fillId="9" borderId="10" xfId="0" applyFont="1" applyFill="1" applyBorder="1" applyAlignment="1">
      <alignment horizontal="left" vertical="top" wrapText="1"/>
    </xf>
    <xf numFmtId="0" fontId="16" fillId="8" borderId="0" xfId="0" applyFont="1" applyFill="1" applyAlignment="1">
      <alignment vertical="top" wrapText="1"/>
    </xf>
    <xf numFmtId="0" fontId="26" fillId="9" borderId="0" xfId="0" applyFont="1" applyFill="1" applyAlignment="1">
      <alignment vertical="top" wrapText="1"/>
    </xf>
    <xf numFmtId="0" fontId="27" fillId="9" borderId="0" xfId="0" applyFont="1" applyFill="1" applyAlignment="1">
      <alignment horizontal="center" vertical="center"/>
    </xf>
    <xf numFmtId="0" fontId="22" fillId="0" borderId="11" xfId="2" applyBorder="1"/>
    <xf numFmtId="0" fontId="22" fillId="0" borderId="0" xfId="2"/>
    <xf numFmtId="0" fontId="32" fillId="0" borderId="10" xfId="0" applyFont="1" applyBorder="1" applyAlignment="1">
      <alignment horizontal="center" vertical="center" wrapText="1"/>
    </xf>
    <xf numFmtId="0" fontId="34" fillId="0" borderId="10" xfId="0" applyFont="1" applyBorder="1" applyAlignment="1">
      <alignment vertical="top" wrapText="1"/>
    </xf>
    <xf numFmtId="0" fontId="22" fillId="0" borderId="10" xfId="2" applyBorder="1" applyAlignment="1">
      <alignment wrapText="1"/>
    </xf>
    <xf numFmtId="0" fontId="37" fillId="0" borderId="10" xfId="0" applyFont="1" applyBorder="1" applyAlignment="1">
      <alignment vertical="center" wrapText="1"/>
    </xf>
    <xf numFmtId="0" fontId="22" fillId="0" borderId="0" xfId="2" applyAlignment="1">
      <alignment wrapText="1"/>
    </xf>
    <xf numFmtId="0" fontId="10" fillId="5" borderId="13" xfId="0" applyFont="1" applyFill="1" applyBorder="1" applyProtection="1">
      <protection hidden="1"/>
    </xf>
    <xf numFmtId="0" fontId="10" fillId="5" borderId="13" xfId="0" applyFont="1" applyFill="1" applyBorder="1" applyAlignment="1" applyProtection="1">
      <alignment horizontal="center" vertical="center" wrapText="1"/>
      <protection hidden="1"/>
    </xf>
    <xf numFmtId="0" fontId="11" fillId="5" borderId="13" xfId="0" applyFont="1" applyFill="1" applyBorder="1" applyAlignment="1" applyProtection="1">
      <alignment horizontal="right"/>
      <protection hidden="1"/>
    </xf>
    <xf numFmtId="0" fontId="0" fillId="5" borderId="13" xfId="0" applyFill="1" applyBorder="1" applyProtection="1">
      <protection hidden="1"/>
    </xf>
    <xf numFmtId="0" fontId="0" fillId="5" borderId="13" xfId="0" applyFill="1" applyBorder="1" applyAlignment="1" applyProtection="1">
      <alignment horizontal="center" vertical="center" wrapText="1"/>
      <protection hidden="1"/>
    </xf>
    <xf numFmtId="0" fontId="0" fillId="5" borderId="13" xfId="0" applyFill="1" applyBorder="1" applyAlignment="1" applyProtection="1">
      <alignment horizontal="left" vertical="center"/>
      <protection hidden="1"/>
    </xf>
    <xf numFmtId="0" fontId="0" fillId="5" borderId="13" xfId="0" applyFill="1" applyBorder="1" applyAlignment="1" applyProtection="1">
      <alignment horizontal="center"/>
      <protection hidden="1"/>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14" fillId="0" borderId="0" xfId="0" applyFont="1" applyAlignment="1">
      <alignment vertical="center" wrapText="1"/>
    </xf>
    <xf numFmtId="0" fontId="14" fillId="0" borderId="10" xfId="0" applyFont="1" applyBorder="1" applyAlignment="1">
      <alignment vertical="center" wrapText="1"/>
    </xf>
    <xf numFmtId="0" fontId="16" fillId="8" borderId="10" xfId="0" applyFont="1" applyFill="1" applyBorder="1" applyAlignment="1">
      <alignment horizontal="center" wrapText="1"/>
    </xf>
    <xf numFmtId="0" fontId="16" fillId="8" borderId="10" xfId="0" applyFont="1" applyFill="1" applyBorder="1" applyAlignment="1" applyProtection="1">
      <alignment horizontal="center" wrapText="1"/>
      <protection locked="0"/>
    </xf>
    <xf numFmtId="0" fontId="0" fillId="9" borderId="10" xfId="0" applyFill="1" applyBorder="1" applyAlignment="1">
      <alignment horizontal="center" vertical="center" wrapText="1"/>
    </xf>
    <xf numFmtId="0" fontId="0" fillId="9" borderId="10" xfId="0" applyFill="1" applyBorder="1" applyAlignment="1">
      <alignment horizontal="left" vertical="top" wrapText="1"/>
    </xf>
    <xf numFmtId="0" fontId="0" fillId="9" borderId="10" xfId="0" applyFill="1" applyBorder="1" applyAlignment="1">
      <alignment horizontal="left" vertical="top"/>
    </xf>
    <xf numFmtId="0" fontId="35" fillId="0" borderId="10" xfId="0" applyFont="1" applyBorder="1" applyAlignment="1">
      <alignment vertical="top" wrapText="1"/>
    </xf>
    <xf numFmtId="0" fontId="33" fillId="0" borderId="10" xfId="0" applyFont="1" applyBorder="1" applyAlignment="1">
      <alignment vertical="top" wrapText="1"/>
    </xf>
    <xf numFmtId="0" fontId="32" fillId="0" borderId="10" xfId="0" applyFont="1" applyBorder="1" applyAlignment="1">
      <alignment vertical="top" wrapText="1"/>
    </xf>
    <xf numFmtId="0" fontId="21" fillId="0" borderId="10" xfId="0" applyFont="1" applyBorder="1" applyAlignment="1">
      <alignment vertical="center" wrapText="1"/>
    </xf>
    <xf numFmtId="0" fontId="19" fillId="9" borderId="10" xfId="0" applyFont="1" applyFill="1" applyBorder="1" applyAlignment="1">
      <alignment horizontal="center" vertical="center" wrapText="1"/>
    </xf>
    <xf numFmtId="0" fontId="16" fillId="0" borderId="0" xfId="0" applyFont="1" applyAlignment="1">
      <alignment horizontal="center" vertical="center" wrapText="1"/>
    </xf>
    <xf numFmtId="0" fontId="32" fillId="0" borderId="12" xfId="0" applyFont="1" applyBorder="1" applyAlignment="1">
      <alignment horizontal="center" vertical="center" wrapText="1"/>
    </xf>
    <xf numFmtId="0" fontId="21" fillId="9"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34" fillId="0" borderId="10" xfId="0" applyFont="1" applyBorder="1" applyAlignment="1">
      <alignment horizontal="left" vertical="top" wrapText="1"/>
    </xf>
    <xf numFmtId="0" fontId="35" fillId="0" borderId="10" xfId="0" applyFont="1" applyBorder="1" applyAlignment="1">
      <alignment horizontal="left" vertical="top" wrapText="1"/>
    </xf>
    <xf numFmtId="0" fontId="33" fillId="0" borderId="10" xfId="0" applyFont="1" applyBorder="1" applyAlignment="1">
      <alignment horizontal="left" vertical="top" wrapText="1"/>
    </xf>
    <xf numFmtId="0" fontId="26" fillId="9" borderId="10" xfId="0" applyFont="1" applyFill="1" applyBorder="1" applyAlignment="1">
      <alignment horizontal="left" vertical="top" wrapText="1"/>
    </xf>
    <xf numFmtId="0" fontId="18" fillId="0" borderId="10" xfId="0" applyFont="1" applyBorder="1" applyAlignment="1">
      <alignment horizontal="left" vertical="top" wrapText="1"/>
    </xf>
    <xf numFmtId="0" fontId="18" fillId="9" borderId="10" xfId="0" applyFont="1" applyFill="1" applyBorder="1" applyAlignment="1">
      <alignment horizontal="left" vertical="top" wrapText="1"/>
    </xf>
    <xf numFmtId="0" fontId="23" fillId="0" borderId="10" xfId="0" applyFont="1" applyBorder="1" applyAlignment="1">
      <alignment horizontal="left" vertical="top" wrapText="1"/>
    </xf>
    <xf numFmtId="0" fontId="16" fillId="8" borderId="0" xfId="0" applyFont="1" applyFill="1" applyAlignment="1">
      <alignment horizontal="center" wrapText="1"/>
    </xf>
    <xf numFmtId="0" fontId="36" fillId="0" borderId="10" xfId="0" applyFont="1" applyBorder="1" applyAlignment="1">
      <alignment horizontal="left" vertical="top" wrapText="1"/>
    </xf>
    <xf numFmtId="0" fontId="32" fillId="0" borderId="10" xfId="0" applyFont="1" applyBorder="1" applyAlignment="1">
      <alignment horizontal="left" vertical="top" wrapText="1"/>
    </xf>
    <xf numFmtId="0" fontId="21" fillId="0" borderId="10" xfId="0" applyFont="1" applyBorder="1" applyAlignment="1">
      <alignment vertical="top" wrapText="1"/>
    </xf>
    <xf numFmtId="0" fontId="22" fillId="0" borderId="10" xfId="2" applyBorder="1" applyAlignment="1" applyProtection="1">
      <alignment vertical="top" wrapText="1"/>
    </xf>
    <xf numFmtId="2" fontId="34" fillId="0" borderId="10" xfId="0" applyNumberFormat="1" applyFont="1" applyBorder="1" applyAlignment="1">
      <alignment horizontal="right" vertical="top" wrapText="1"/>
    </xf>
    <xf numFmtId="2" fontId="0" fillId="5" borderId="13" xfId="0" applyNumberFormat="1" applyFill="1" applyBorder="1" applyAlignment="1" applyProtection="1">
      <alignment horizontal="center" vertical="center" wrapText="1"/>
      <protection hidden="1"/>
    </xf>
    <xf numFmtId="165" fontId="13" fillId="7" borderId="10" xfId="0" applyNumberFormat="1" applyFont="1" applyFill="1" applyBorder="1" applyAlignment="1" applyProtection="1">
      <alignment vertical="top" wrapText="1"/>
      <protection locked="0"/>
    </xf>
    <xf numFmtId="165" fontId="2" fillId="9" borderId="10" xfId="0" applyNumberFormat="1" applyFont="1" applyFill="1" applyBorder="1" applyAlignment="1">
      <alignment vertical="top"/>
    </xf>
    <xf numFmtId="165" fontId="34" fillId="0" borderId="10" xfId="0" applyNumberFormat="1" applyFont="1" applyBorder="1" applyAlignment="1">
      <alignment vertical="top" wrapText="1"/>
    </xf>
    <xf numFmtId="165" fontId="16" fillId="9" borderId="10" xfId="0" applyNumberFormat="1" applyFont="1" applyFill="1" applyBorder="1" applyAlignment="1">
      <alignment vertical="top"/>
    </xf>
    <xf numFmtId="165" fontId="2" fillId="8" borderId="0" xfId="0" applyNumberFormat="1" applyFont="1" applyFill="1" applyAlignment="1">
      <alignment vertical="top" wrapText="1"/>
    </xf>
    <xf numFmtId="165" fontId="2" fillId="0" borderId="0" xfId="0" applyNumberFormat="1" applyFont="1" applyAlignment="1">
      <alignment vertical="top"/>
    </xf>
    <xf numFmtId="165" fontId="0" fillId="0" borderId="0" xfId="0" applyNumberFormat="1" applyAlignment="1">
      <alignment vertical="top" wrapText="1"/>
    </xf>
    <xf numFmtId="165" fontId="13" fillId="7" borderId="0" xfId="0" applyNumberFormat="1" applyFont="1" applyFill="1" applyAlignment="1" applyProtection="1">
      <alignment horizontal="right" vertical="top" wrapText="1"/>
      <protection locked="0"/>
    </xf>
    <xf numFmtId="165" fontId="2" fillId="9" borderId="0" xfId="0" applyNumberFormat="1" applyFont="1" applyFill="1" applyAlignment="1">
      <alignment horizontal="right"/>
    </xf>
    <xf numFmtId="165" fontId="34" fillId="0" borderId="10" xfId="0" applyNumberFormat="1" applyFont="1" applyBorder="1" applyAlignment="1">
      <alignment horizontal="right" vertical="top" wrapText="1"/>
    </xf>
    <xf numFmtId="165" fontId="16" fillId="9" borderId="10" xfId="0" applyNumberFormat="1" applyFont="1" applyFill="1" applyBorder="1" applyAlignment="1">
      <alignment horizontal="right" vertical="top" wrapText="1"/>
    </xf>
    <xf numFmtId="165" fontId="2" fillId="8" borderId="0" xfId="0" applyNumberFormat="1" applyFont="1" applyFill="1" applyAlignment="1">
      <alignment horizontal="right" vertical="center" wrapText="1"/>
    </xf>
    <xf numFmtId="165" fontId="2" fillId="0" borderId="0" xfId="0" applyNumberFormat="1" applyFont="1" applyAlignment="1">
      <alignment horizontal="right"/>
    </xf>
    <xf numFmtId="165" fontId="13" fillId="7" borderId="0" xfId="0" applyNumberFormat="1" applyFont="1" applyFill="1" applyAlignment="1" applyProtection="1">
      <alignment vertical="top" wrapText="1"/>
      <protection locked="0"/>
    </xf>
    <xf numFmtId="165" fontId="2" fillId="9" borderId="0" xfId="0" applyNumberFormat="1" applyFont="1" applyFill="1" applyAlignment="1">
      <alignment vertical="top"/>
    </xf>
    <xf numFmtId="165" fontId="16" fillId="8" borderId="0" xfId="0" applyNumberFormat="1" applyFont="1" applyFill="1" applyAlignment="1">
      <alignment horizontal="center" vertical="center" wrapText="1"/>
    </xf>
    <xf numFmtId="165" fontId="16" fillId="0" borderId="0" xfId="0" applyNumberFormat="1" applyFont="1" applyAlignment="1">
      <alignment horizontal="center" vertical="center" wrapText="1"/>
    </xf>
    <xf numFmtId="165" fontId="2" fillId="0" borderId="0" xfId="0" applyNumberFormat="1" applyFont="1"/>
    <xf numFmtId="165" fontId="13" fillId="7" borderId="0" xfId="0" applyNumberFormat="1" applyFont="1" applyFill="1" applyAlignment="1" applyProtection="1">
      <alignment horizontal="center" vertical="top"/>
      <protection locked="0"/>
    </xf>
    <xf numFmtId="165" fontId="2" fillId="9" borderId="0" xfId="0" applyNumberFormat="1" applyFont="1" applyFill="1" applyAlignment="1">
      <alignment horizontal="center" vertical="top"/>
    </xf>
    <xf numFmtId="165" fontId="27" fillId="9" borderId="10" xfId="0" applyNumberFormat="1" applyFont="1" applyFill="1" applyBorder="1" applyAlignment="1">
      <alignment horizontal="center" vertical="top"/>
    </xf>
    <xf numFmtId="165" fontId="16" fillId="8" borderId="0" xfId="0" applyNumberFormat="1" applyFont="1" applyFill="1" applyAlignment="1">
      <alignment horizontal="center" vertical="top"/>
    </xf>
    <xf numFmtId="165" fontId="2" fillId="0" borderId="0" xfId="0" applyNumberFormat="1" applyFont="1" applyAlignment="1">
      <alignment horizontal="center" vertical="top"/>
    </xf>
    <xf numFmtId="165" fontId="13" fillId="7" borderId="0" xfId="0" applyNumberFormat="1" applyFont="1" applyFill="1" applyAlignment="1" applyProtection="1">
      <alignment horizontal="right" vertical="top"/>
      <protection locked="0"/>
    </xf>
    <xf numFmtId="165" fontId="2" fillId="9" borderId="0" xfId="0" applyNumberFormat="1" applyFont="1" applyFill="1" applyAlignment="1">
      <alignment horizontal="right" vertical="top"/>
    </xf>
    <xf numFmtId="165" fontId="27" fillId="9" borderId="10" xfId="0" applyNumberFormat="1" applyFont="1" applyFill="1" applyBorder="1" applyAlignment="1">
      <alignment horizontal="right" vertical="top"/>
    </xf>
    <xf numFmtId="165" fontId="16" fillId="8" borderId="0" xfId="0" applyNumberFormat="1" applyFont="1" applyFill="1" applyAlignment="1">
      <alignment horizontal="right" vertical="top" wrapText="1"/>
    </xf>
    <xf numFmtId="165" fontId="2" fillId="0" borderId="0" xfId="0" applyNumberFormat="1" applyFont="1" applyAlignment="1">
      <alignment horizontal="right" vertical="top"/>
    </xf>
    <xf numFmtId="165" fontId="27" fillId="9" borderId="0" xfId="0" applyNumberFormat="1" applyFont="1" applyFill="1" applyAlignment="1">
      <alignment horizontal="center" vertical="top"/>
    </xf>
    <xf numFmtId="165" fontId="16" fillId="8" borderId="0" xfId="0" applyNumberFormat="1" applyFont="1" applyFill="1" applyAlignment="1">
      <alignment horizontal="center" vertical="top" wrapText="1"/>
    </xf>
    <xf numFmtId="165" fontId="16" fillId="0" borderId="0" xfId="0" applyNumberFormat="1" applyFont="1" applyAlignment="1">
      <alignment horizontal="center" vertical="top" wrapText="1"/>
    </xf>
    <xf numFmtId="0" fontId="34" fillId="10" borderId="13" xfId="0" applyFont="1" applyFill="1" applyBorder="1" applyAlignment="1" applyProtection="1">
      <alignment horizontal="center" vertical="center" wrapText="1"/>
      <protection hidden="1"/>
    </xf>
    <xf numFmtId="0" fontId="34" fillId="10" borderId="13" xfId="0" applyFont="1" applyFill="1" applyBorder="1" applyProtection="1">
      <protection hidden="1"/>
    </xf>
    <xf numFmtId="0" fontId="35" fillId="10" borderId="13" xfId="0" applyFont="1" applyFill="1" applyBorder="1" applyAlignment="1" applyProtection="1">
      <alignment horizontal="center" vertical="center" wrapText="1"/>
      <protection hidden="1"/>
    </xf>
    <xf numFmtId="0" fontId="35" fillId="10" borderId="13" xfId="0" applyFont="1" applyFill="1" applyBorder="1" applyProtection="1">
      <protection hidden="1"/>
    </xf>
    <xf numFmtId="0" fontId="35" fillId="10" borderId="13" xfId="0" applyFont="1" applyFill="1" applyBorder="1" applyAlignment="1" applyProtection="1">
      <alignment horizontal="center"/>
      <protection hidden="1"/>
    </xf>
    <xf numFmtId="0" fontId="0" fillId="0" borderId="0" xfId="0" applyAlignment="1">
      <alignment horizontal="center"/>
    </xf>
    <xf numFmtId="0" fontId="34" fillId="11" borderId="0" xfId="0" applyFont="1" applyFill="1" applyAlignment="1">
      <alignment horizontal="center"/>
    </xf>
    <xf numFmtId="0" fontId="34" fillId="11" borderId="0" xfId="0" applyFont="1" applyFill="1"/>
    <xf numFmtId="0" fontId="3" fillId="3" borderId="0" xfId="0" applyFont="1" applyFill="1" applyAlignment="1">
      <alignment horizontal="left"/>
    </xf>
    <xf numFmtId="0" fontId="4" fillId="0" borderId="0" xfId="0" applyFont="1" applyAlignment="1">
      <alignment horizontal="center"/>
    </xf>
    <xf numFmtId="0" fontId="11" fillId="5" borderId="13" xfId="0" applyFont="1" applyFill="1" applyBorder="1" applyAlignment="1" applyProtection="1">
      <alignment horizontal="center" wrapText="1"/>
      <protection hidden="1"/>
    </xf>
    <xf numFmtId="0" fontId="11" fillId="5" borderId="13" xfId="0" applyFont="1" applyFill="1" applyBorder="1" applyAlignment="1" applyProtection="1">
      <alignment horizontal="center"/>
      <protection hidden="1"/>
    </xf>
    <xf numFmtId="0" fontId="32" fillId="0" borderId="10" xfId="0" applyFont="1" applyBorder="1" applyAlignment="1">
      <alignment horizontal="left" vertical="top" wrapText="1"/>
    </xf>
  </cellXfs>
  <cellStyles count="3">
    <cellStyle name="Hyperlink" xfId="2" builtinId="8"/>
    <cellStyle name="Normal" xfId="0" builtinId="0"/>
    <cellStyle name="Percent" xfId="1" builtinId="5"/>
  </cellStyles>
  <dxfs count="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strike val="0"/>
        <color rgb="FFE7E6E6"/>
      </font>
    </dxf>
    <dxf>
      <font>
        <b/>
        <i val="0"/>
        <strike val="0"/>
        <color rgb="FF8497B0"/>
      </font>
    </dxf>
    <dxf>
      <font>
        <b/>
        <i val="0"/>
        <color rgb="FFC2DFFD"/>
      </font>
    </dxf>
    <dxf>
      <font>
        <b/>
        <i val="0"/>
        <color rgb="FFFFC000"/>
      </font>
    </dxf>
  </dxfs>
  <tableStyles count="0" defaultTableStyle="TableStyleMedium2" defaultPivotStyle="PivotStyleLight16"/>
  <colors>
    <indexedColors>
      <rgbColor rgb="FF000000"/>
      <rgbColor rgb="FFFFFFFF"/>
      <rgbColor rgb="FFFF0000"/>
      <rgbColor rgb="FF00FF00"/>
      <rgbColor rgb="FF0000FF"/>
      <rgbColor rgb="FFFAFDF9"/>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E1F4FF"/>
      <rgbColor rgb="FF660066"/>
      <rgbColor rgb="FFFF8080"/>
      <rgbColor rgb="FF0563C1"/>
      <rgbColor rgb="FFC2DFFD"/>
      <rgbColor rgb="FF000080"/>
      <rgbColor rgb="FFFF00FF"/>
      <rgbColor rgb="FFF8F3FB"/>
      <rgbColor rgb="FF00FFFF"/>
      <rgbColor rgb="FF800080"/>
      <rgbColor rgb="FF800000"/>
      <rgbColor rgb="FF008080"/>
      <rgbColor rgb="FF0000FF"/>
      <rgbColor rgb="FF00CCFF"/>
      <rgbColor rgb="FFDAE3F3"/>
      <rgbColor rgb="FFE8F7E1"/>
      <rgbColor rgb="FFF2F2F2"/>
      <rgbColor rgb="FF97C8FC"/>
      <rgbColor rgb="FFE7E6E6"/>
      <rgbColor rgb="FFD9D9D9"/>
      <rgbColor rgb="FFFBE5D6"/>
      <rgbColor rgb="FF3366FF"/>
      <rgbColor rgb="FF33CCCC"/>
      <rgbColor rgb="FF99CC00"/>
      <rgbColor rgb="FFFFC000"/>
      <rgbColor rgb="FFFF9900"/>
      <rgbColor rgb="FFFF6600"/>
      <rgbColor rgb="FF44546A"/>
      <rgbColor rgb="FF8497B0"/>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overlay val="0"/>
    </c:title>
    <c:autoTitleDeleted val="0"/>
    <c:plotArea>
      <c:layout>
        <c:manualLayout>
          <c:layoutTarget val="inner"/>
          <c:xMode val="edge"/>
          <c:yMode val="edge"/>
          <c:x val="0.20077364611929099"/>
          <c:y val="0.267810599478714"/>
          <c:w val="0.66096830546543495"/>
          <c:h val="0.68440486533449196"/>
        </c:manualLayout>
      </c:layout>
      <c:doughnutChart>
        <c:varyColors val="0"/>
        <c:ser>
          <c:idx val="0"/>
          <c:order val="0"/>
          <c:tx>
            <c:strRef>
              <c:f>calculations!$S$3</c:f>
              <c:strCache>
                <c:ptCount val="1"/>
                <c:pt idx="0">
                  <c:v>Gouvernance et administration</c:v>
                </c:pt>
              </c:strCache>
            </c:strRef>
          </c:tx>
          <c:spPr>
            <a:solidFill>
              <a:srgbClr val="C2DFFD"/>
            </a:solidFill>
            <a:ln w="0">
              <a:noFill/>
            </a:ln>
          </c:spPr>
          <c:dPt>
            <c:idx val="0"/>
            <c:bubble3D val="0"/>
            <c:spPr>
              <a:solidFill>
                <a:srgbClr val="44546A"/>
              </a:solidFill>
              <a:ln w="0">
                <a:solidFill>
                  <a:srgbClr val="44546A"/>
                </a:solidFill>
              </a:ln>
            </c:spPr>
            <c:extLst>
              <c:ext xmlns:c16="http://schemas.microsoft.com/office/drawing/2014/chart" uri="{C3380CC4-5D6E-409C-BE32-E72D297353CC}">
                <c16:uniqueId val="{00000001-E306-4B9D-9EDC-07470CDD1B33}"/>
              </c:ext>
            </c:extLst>
          </c:dPt>
          <c:dPt>
            <c:idx val="1"/>
            <c:bubble3D val="0"/>
            <c:spPr>
              <a:solidFill>
                <a:srgbClr val="FFFFFF"/>
              </a:solidFill>
              <a:ln w="0">
                <a:solidFill>
                  <a:srgbClr val="44546A"/>
                </a:solidFill>
              </a:ln>
            </c:spPr>
            <c:extLst>
              <c:ext xmlns:c16="http://schemas.microsoft.com/office/drawing/2014/chart" uri="{C3380CC4-5D6E-409C-BE32-E72D297353CC}">
                <c16:uniqueId val="{00000003-E306-4B9D-9EDC-07470CDD1B33}"/>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E306-4B9D-9EDC-07470CDD1B33}"/>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E306-4B9D-9EDC-07470CDD1B33}"/>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val>
            <c:numRef>
              <c:f>calculations!$W$3:$X$3</c:f>
              <c:numCache>
                <c:formatCode>General</c:formatCode>
                <c:ptCount val="2"/>
                <c:pt idx="0">
                  <c:v>0</c:v>
                </c:pt>
                <c:pt idx="1">
                  <c:v>1</c:v>
                </c:pt>
              </c:numCache>
            </c:numRef>
          </c:val>
          <c:extLst>
            <c:ext xmlns:c16="http://schemas.microsoft.com/office/drawing/2014/chart" uri="{C3380CC4-5D6E-409C-BE32-E72D297353CC}">
              <c16:uniqueId val="{00000004-E306-4B9D-9EDC-07470CDD1B33}"/>
            </c:ext>
          </c:extLst>
        </c:ser>
        <c:dLbls>
          <c:showLegendKey val="0"/>
          <c:showVal val="0"/>
          <c:showCatName val="0"/>
          <c:showSerName val="0"/>
          <c:showPercent val="0"/>
          <c:showBubbleSize val="0"/>
          <c:showLeaderLines val="1"/>
        </c:dLbls>
        <c:firstSliceAng val="0"/>
        <c:holeSize val="50"/>
      </c:doughnutChart>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overlay val="0"/>
    </c:title>
    <c:autoTitleDeleted val="0"/>
    <c:plotArea>
      <c:layout>
        <c:manualLayout>
          <c:layoutTarget val="inner"/>
          <c:xMode val="edge"/>
          <c:yMode val="edge"/>
          <c:x val="0.22428761687139587"/>
          <c:y val="0.24481482822722772"/>
          <c:w val="0.66095995108529504"/>
          <c:h val="0.68440486533449196"/>
        </c:manualLayout>
      </c:layout>
      <c:doughnutChart>
        <c:varyColors val="1"/>
        <c:ser>
          <c:idx val="0"/>
          <c:order val="0"/>
          <c:tx>
            <c:strRef>
              <c:f>calculations!$S$4</c:f>
              <c:strCache>
                <c:ptCount val="1"/>
                <c:pt idx="0">
                  <c:v>#N/A</c:v>
                </c:pt>
              </c:strCache>
            </c:strRef>
          </c:tx>
          <c:spPr>
            <a:solidFill>
              <a:srgbClr val="44546A"/>
            </a:solidFill>
            <a:ln w="0">
              <a:solidFill>
                <a:srgbClr val="44546A"/>
              </a:solidFill>
            </a:ln>
          </c:spPr>
          <c:dPt>
            <c:idx val="0"/>
            <c:bubble3D val="0"/>
            <c:spPr>
              <a:solidFill>
                <a:srgbClr val="C2DFFD"/>
              </a:solidFill>
              <a:ln w="0">
                <a:solidFill>
                  <a:srgbClr val="44546A"/>
                </a:solidFill>
              </a:ln>
            </c:spPr>
            <c:extLst>
              <c:ext xmlns:c16="http://schemas.microsoft.com/office/drawing/2014/chart" uri="{C3380CC4-5D6E-409C-BE32-E72D297353CC}">
                <c16:uniqueId val="{00000001-ADC8-4D73-9333-C26AA109D80D}"/>
              </c:ext>
            </c:extLst>
          </c:dPt>
          <c:dPt>
            <c:idx val="1"/>
            <c:bubble3D val="0"/>
            <c:spPr>
              <a:solidFill>
                <a:srgbClr val="FFFFFF"/>
              </a:solidFill>
              <a:ln w="0">
                <a:solidFill>
                  <a:srgbClr val="44546A"/>
                </a:solidFill>
              </a:ln>
            </c:spPr>
            <c:extLst>
              <c:ext xmlns:c16="http://schemas.microsoft.com/office/drawing/2014/chart" uri="{C3380CC4-5D6E-409C-BE32-E72D297353CC}">
                <c16:uniqueId val="{00000003-ADC8-4D73-9333-C26AA109D80D}"/>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ADC8-4D73-9333-C26AA109D80D}"/>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ADC8-4D73-9333-C26AA109D80D}"/>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val>
            <c:numRef>
              <c:f>calculations!$W$4:$X$4</c:f>
              <c:numCache>
                <c:formatCode>General</c:formatCode>
                <c:ptCount val="2"/>
                <c:pt idx="0">
                  <c:v>#N/A</c:v>
                </c:pt>
                <c:pt idx="1">
                  <c:v>#N/A</c:v>
                </c:pt>
              </c:numCache>
            </c:numRef>
          </c:val>
          <c:extLst>
            <c:ext xmlns:c16="http://schemas.microsoft.com/office/drawing/2014/chart" uri="{C3380CC4-5D6E-409C-BE32-E72D297353CC}">
              <c16:uniqueId val="{00000004-ADC8-4D73-9333-C26AA109D80D}"/>
            </c:ext>
          </c:extLst>
        </c:ser>
        <c:dLbls>
          <c:showLegendKey val="0"/>
          <c:showVal val="0"/>
          <c:showCatName val="0"/>
          <c:showSerName val="0"/>
          <c:showPercent val="0"/>
          <c:showBubbleSize val="0"/>
          <c:showLeaderLines val="1"/>
        </c:dLbls>
        <c:firstSliceAng val="0"/>
        <c:holeSize val="50"/>
      </c:doughnutChart>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overlay val="0"/>
    </c:title>
    <c:autoTitleDeleted val="0"/>
    <c:plotArea>
      <c:layout>
        <c:manualLayout>
          <c:layoutTarget val="inner"/>
          <c:xMode val="edge"/>
          <c:yMode val="edge"/>
          <c:x val="0.200830614061109"/>
          <c:y val="0.267810599478714"/>
          <c:w val="0.66093147433995802"/>
          <c:h val="0.68440486533449196"/>
        </c:manualLayout>
      </c:layout>
      <c:doughnutChart>
        <c:varyColors val="1"/>
        <c:ser>
          <c:idx val="0"/>
          <c:order val="0"/>
          <c:tx>
            <c:strRef>
              <c:f>calculations!$S$5</c:f>
              <c:strCache>
                <c:ptCount val="1"/>
                <c:pt idx="0">
                  <c:v>#N/A</c:v>
                </c:pt>
              </c:strCache>
            </c:strRef>
          </c:tx>
          <c:spPr>
            <a:solidFill>
              <a:srgbClr val="C2DFFD"/>
            </a:solidFill>
            <a:ln w="0">
              <a:noFill/>
            </a:ln>
          </c:spPr>
          <c:dPt>
            <c:idx val="0"/>
            <c:bubble3D val="0"/>
            <c:spPr>
              <a:solidFill>
                <a:srgbClr val="44546A"/>
              </a:solidFill>
              <a:ln w="0">
                <a:solidFill>
                  <a:srgbClr val="44546A"/>
                </a:solidFill>
              </a:ln>
            </c:spPr>
            <c:extLst>
              <c:ext xmlns:c16="http://schemas.microsoft.com/office/drawing/2014/chart" uri="{C3380CC4-5D6E-409C-BE32-E72D297353CC}">
                <c16:uniqueId val="{00000001-BC04-43A4-A933-BBEBD8E21BB0}"/>
              </c:ext>
            </c:extLst>
          </c:dPt>
          <c:dPt>
            <c:idx val="1"/>
            <c:bubble3D val="0"/>
            <c:spPr>
              <a:solidFill>
                <a:srgbClr val="FFFFFF"/>
              </a:solidFill>
              <a:ln w="0">
                <a:solidFill>
                  <a:srgbClr val="44546A"/>
                </a:solidFill>
              </a:ln>
            </c:spPr>
            <c:extLst>
              <c:ext xmlns:c16="http://schemas.microsoft.com/office/drawing/2014/chart" uri="{C3380CC4-5D6E-409C-BE32-E72D297353CC}">
                <c16:uniqueId val="{00000003-BC04-43A4-A933-BBEBD8E21BB0}"/>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BC04-43A4-A933-BBEBD8E21BB0}"/>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BC04-43A4-A933-BBEBD8E21BB0}"/>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val>
            <c:numRef>
              <c:f>calculations!$W$5:$X$5</c:f>
              <c:numCache>
                <c:formatCode>General</c:formatCode>
                <c:ptCount val="2"/>
                <c:pt idx="0">
                  <c:v>#N/A</c:v>
                </c:pt>
                <c:pt idx="1">
                  <c:v>#N/A</c:v>
                </c:pt>
              </c:numCache>
            </c:numRef>
          </c:val>
          <c:extLst>
            <c:ext xmlns:c16="http://schemas.microsoft.com/office/drawing/2014/chart" uri="{C3380CC4-5D6E-409C-BE32-E72D297353CC}">
              <c16:uniqueId val="{00000004-BC04-43A4-A933-BBEBD8E21BB0}"/>
            </c:ext>
          </c:extLst>
        </c:ser>
        <c:dLbls>
          <c:showLegendKey val="0"/>
          <c:showVal val="0"/>
          <c:showCatName val="0"/>
          <c:showSerName val="0"/>
          <c:showPercent val="0"/>
          <c:showBubbleSize val="0"/>
          <c:showLeaderLines val="1"/>
        </c:dLbls>
        <c:firstSliceAng val="0"/>
        <c:holeSize val="50"/>
      </c:doughnutChart>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581956</xdr:colOff>
      <xdr:row>8</xdr:row>
      <xdr:rowOff>136059</xdr:rowOff>
    </xdr:from>
    <xdr:to>
      <xdr:col>19</xdr:col>
      <xdr:colOff>6442</xdr:colOff>
      <xdr:row>12</xdr:row>
      <xdr:rowOff>14654</xdr:rowOff>
    </xdr:to>
    <xdr:pic>
      <xdr:nvPicPr>
        <xdr:cNvPr id="2" name="Picture 1">
          <a:extLst>
            <a:ext uri="{FF2B5EF4-FFF2-40B4-BE49-F238E27FC236}">
              <a16:creationId xmlns:a16="http://schemas.microsoft.com/office/drawing/2014/main" id="{2B9D94F7-6391-7189-54A9-F3C1F8FD6F67}"/>
            </a:ext>
          </a:extLst>
        </xdr:cNvPr>
        <xdr:cNvPicPr>
          <a:picLocks noChangeAspect="1"/>
        </xdr:cNvPicPr>
      </xdr:nvPicPr>
      <xdr:blipFill>
        <a:blip xmlns:r="http://schemas.openxmlformats.org/officeDocument/2006/relationships" r:embed="rId1"/>
        <a:stretch>
          <a:fillRect/>
        </a:stretch>
      </xdr:blipFill>
      <xdr:spPr>
        <a:xfrm>
          <a:off x="838398" y="1777290"/>
          <a:ext cx="10370909" cy="640595"/>
        </a:xfrm>
        <a:prstGeom prst="rect">
          <a:avLst/>
        </a:prstGeom>
      </xdr:spPr>
    </xdr:pic>
    <xdr:clientData/>
  </xdr:twoCellAnchor>
  <xdr:twoCellAnchor editAs="oneCell">
    <xdr:from>
      <xdr:col>3</xdr:col>
      <xdr:colOff>396720</xdr:colOff>
      <xdr:row>19</xdr:row>
      <xdr:rowOff>3648</xdr:rowOff>
    </xdr:from>
    <xdr:to>
      <xdr:col>10</xdr:col>
      <xdr:colOff>276225</xdr:colOff>
      <xdr:row>29</xdr:row>
      <xdr:rowOff>175062</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873095" y="3985098"/>
          <a:ext cx="4146705" cy="2076414"/>
        </a:xfrm>
        <a:prstGeom prst="rect">
          <a:avLst/>
        </a:prstGeom>
        <a:ln w="0">
          <a:noFill/>
        </a:ln>
      </xdr:spPr>
    </xdr:pic>
    <xdr:clientData/>
  </xdr:twoCellAnchor>
  <xdr:twoCellAnchor>
    <xdr:from>
      <xdr:col>15</xdr:col>
      <xdr:colOff>474015</xdr:colOff>
      <xdr:row>9</xdr:row>
      <xdr:rowOff>29307</xdr:rowOff>
    </xdr:from>
    <xdr:to>
      <xdr:col>16</xdr:col>
      <xdr:colOff>550695</xdr:colOff>
      <xdr:row>12</xdr:row>
      <xdr:rowOff>98025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9244342" y="1861038"/>
          <a:ext cx="684815" cy="640218"/>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14</xdr:col>
      <xdr:colOff>257175</xdr:colOff>
      <xdr:row>12</xdr:row>
      <xdr:rowOff>106424</xdr:rowOff>
    </xdr:from>
    <xdr:to>
      <xdr:col>15</xdr:col>
      <xdr:colOff>28455</xdr:colOff>
      <xdr:row>13</xdr:row>
      <xdr:rowOff>171449</xdr:rowOff>
    </xdr:to>
    <xdr:sp macro="" textlink="">
      <xdr:nvSpPr>
        <xdr:cNvPr id="6" name="Straight Connector 5">
          <a:extLst>
            <a:ext uri="{FF2B5EF4-FFF2-40B4-BE49-F238E27FC236}">
              <a16:creationId xmlns:a16="http://schemas.microsoft.com/office/drawing/2014/main" id="{00000000-0008-0000-0000-000006000000}"/>
            </a:ext>
          </a:extLst>
        </xdr:cNvPr>
        <xdr:cNvSpPr/>
      </xdr:nvSpPr>
      <xdr:spPr>
        <a:xfrm flipV="1">
          <a:off x="8439150" y="2697224"/>
          <a:ext cx="380880" cy="255525"/>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xdr:col>
      <xdr:colOff>349200</xdr:colOff>
      <xdr:row>19</xdr:row>
      <xdr:rowOff>100440</xdr:rowOff>
    </xdr:from>
    <xdr:to>
      <xdr:col>3</xdr:col>
      <xdr:colOff>172800</xdr:colOff>
      <xdr:row>21</xdr:row>
      <xdr:rowOff>36000</xdr:rowOff>
    </xdr:to>
    <xdr:sp macro="" textlink="">
      <xdr:nvSpPr>
        <xdr:cNvPr id="7" name="TextBox 6">
          <a:extLst>
            <a:ext uri="{FF2B5EF4-FFF2-40B4-BE49-F238E27FC236}">
              <a16:creationId xmlns:a16="http://schemas.microsoft.com/office/drawing/2014/main" id="{00000000-0008-0000-0000-000007000000}"/>
            </a:ext>
          </a:extLst>
        </xdr:cNvPr>
        <xdr:cNvSpPr/>
      </xdr:nvSpPr>
      <xdr:spPr>
        <a:xfrm>
          <a:off x="621720" y="4082040"/>
          <a:ext cx="1113840" cy="316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 tIns="9000" rIns="9000" bIns="9000" anchor="ctr">
          <a:noAutofit/>
        </a:bodyPr>
        <a:lstStyle/>
        <a:p>
          <a:pPr>
            <a:lnSpc>
              <a:spcPct val="100000"/>
            </a:lnSpc>
            <a:tabLst>
              <a:tab pos="0" algn="l"/>
            </a:tabLst>
          </a:pPr>
          <a:r>
            <a:rPr lang="en-US" sz="800" b="0" strike="noStrike" spc="-1">
              <a:solidFill>
                <a:srgbClr val="000000"/>
              </a:solidFill>
              <a:latin typeface="Calibri"/>
            </a:rPr>
            <a:t>Probabilité d'obtention de l'accréditation</a:t>
          </a:r>
          <a:endParaRPr lang="en-US" sz="800" b="0" strike="noStrike" spc="-1">
            <a:latin typeface="Times New Roman"/>
          </a:endParaRPr>
        </a:p>
      </xdr:txBody>
    </xdr:sp>
    <xdr:clientData/>
  </xdr:twoCellAnchor>
  <xdr:twoCellAnchor>
    <xdr:from>
      <xdr:col>3</xdr:col>
      <xdr:colOff>173160</xdr:colOff>
      <xdr:row>20</xdr:row>
      <xdr:rowOff>67680</xdr:rowOff>
    </xdr:from>
    <xdr:to>
      <xdr:col>3</xdr:col>
      <xdr:colOff>426240</xdr:colOff>
      <xdr:row>20</xdr:row>
      <xdr:rowOff>68400</xdr:rowOff>
    </xdr:to>
    <xdr:sp macro="" textlink="">
      <xdr:nvSpPr>
        <xdr:cNvPr id="8" name="Straight Connector 7">
          <a:extLst>
            <a:ext uri="{FF2B5EF4-FFF2-40B4-BE49-F238E27FC236}">
              <a16:creationId xmlns:a16="http://schemas.microsoft.com/office/drawing/2014/main" id="{00000000-0008-0000-0000-000008000000}"/>
            </a:ext>
          </a:extLst>
        </xdr:cNvPr>
        <xdr:cNvSpPr/>
      </xdr:nvSpPr>
      <xdr:spPr>
        <a:xfrm flipV="1">
          <a:off x="1735920" y="4239720"/>
          <a:ext cx="253080" cy="72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11</xdr:col>
      <xdr:colOff>146520</xdr:colOff>
      <xdr:row>19</xdr:row>
      <xdr:rowOff>117720</xdr:rowOff>
    </xdr:from>
    <xdr:to>
      <xdr:col>13</xdr:col>
      <xdr:colOff>369720</xdr:colOff>
      <xdr:row>23</xdr:row>
      <xdr:rowOff>42120</xdr:rowOff>
    </xdr:to>
    <xdr:sp macro="" textlink="">
      <xdr:nvSpPr>
        <xdr:cNvPr id="9" name="TextBox 8">
          <a:extLst>
            <a:ext uri="{FF2B5EF4-FFF2-40B4-BE49-F238E27FC236}">
              <a16:creationId xmlns:a16="http://schemas.microsoft.com/office/drawing/2014/main" id="{00000000-0008-0000-0000-000009000000}"/>
            </a:ext>
          </a:extLst>
        </xdr:cNvPr>
        <xdr:cNvSpPr/>
      </xdr:nvSpPr>
      <xdr:spPr>
        <a:xfrm>
          <a:off x="6870600" y="4099320"/>
          <a:ext cx="1513440" cy="6861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45720" tIns="9000" rIns="9000" bIns="9000" anchor="ctr">
          <a:noAutofit/>
        </a:bodyPr>
        <a:lstStyle/>
        <a:p>
          <a:pPr>
            <a:lnSpc>
              <a:spcPct val="100000"/>
            </a:lnSpc>
            <a:tabLst>
              <a:tab pos="0" algn="l"/>
            </a:tabLst>
          </a:pPr>
          <a:r>
            <a:rPr lang="en-US" sz="800" b="0" strike="noStrike" spc="-1">
              <a:solidFill>
                <a:srgbClr val="000000"/>
              </a:solidFill>
              <a:latin typeface="Calibri"/>
            </a:rPr>
            <a:t>Indique les secteurs nécessitant le plus  d'améliorations - classés en fonction du pourcentage des articles existants par rapport aux articles requis</a:t>
          </a:r>
          <a:endParaRPr lang="en-US" sz="800" b="0" strike="noStrike" spc="-1">
            <a:latin typeface="Times New Roman"/>
          </a:endParaRPr>
        </a:p>
      </xdr:txBody>
    </xdr:sp>
    <xdr:clientData/>
  </xdr:twoCellAnchor>
  <xdr:twoCellAnchor>
    <xdr:from>
      <xdr:col>10</xdr:col>
      <xdr:colOff>447674</xdr:colOff>
      <xdr:row>21</xdr:row>
      <xdr:rowOff>28574</xdr:rowOff>
    </xdr:from>
    <xdr:to>
      <xdr:col>11</xdr:col>
      <xdr:colOff>146519</xdr:colOff>
      <xdr:row>21</xdr:row>
      <xdr:rowOff>79919</xdr:rowOff>
    </xdr:to>
    <xdr:sp macro="" textlink="">
      <xdr:nvSpPr>
        <xdr:cNvPr id="10" name="Straight Connector 9">
          <a:extLst>
            <a:ext uri="{FF2B5EF4-FFF2-40B4-BE49-F238E27FC236}">
              <a16:creationId xmlns:a16="http://schemas.microsoft.com/office/drawing/2014/main" id="{00000000-0008-0000-0000-00000A000000}"/>
            </a:ext>
          </a:extLst>
        </xdr:cNvPr>
        <xdr:cNvSpPr/>
      </xdr:nvSpPr>
      <xdr:spPr>
        <a:xfrm>
          <a:off x="6191249" y="4391024"/>
          <a:ext cx="308445" cy="51345"/>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xdr:col>
      <xdr:colOff>328680</xdr:colOff>
      <xdr:row>25</xdr:row>
      <xdr:rowOff>43920</xdr:rowOff>
    </xdr:from>
    <xdr:to>
      <xdr:col>3</xdr:col>
      <xdr:colOff>152280</xdr:colOff>
      <xdr:row>27</xdr:row>
      <xdr:rowOff>190080</xdr:rowOff>
    </xdr:to>
    <xdr:sp macro="" textlink="">
      <xdr:nvSpPr>
        <xdr:cNvPr id="11" name="TextBox 10">
          <a:extLst>
            <a:ext uri="{FF2B5EF4-FFF2-40B4-BE49-F238E27FC236}">
              <a16:creationId xmlns:a16="http://schemas.microsoft.com/office/drawing/2014/main" id="{00000000-0008-0000-0000-00000B000000}"/>
            </a:ext>
          </a:extLst>
        </xdr:cNvPr>
        <xdr:cNvSpPr/>
      </xdr:nvSpPr>
      <xdr:spPr>
        <a:xfrm>
          <a:off x="601200" y="5168520"/>
          <a:ext cx="1113840" cy="5270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 tIns="9000" rIns="9000" bIns="9000" anchor="ctr">
          <a:noAutofit/>
        </a:bodyPr>
        <a:lstStyle/>
        <a:p>
          <a:pPr>
            <a:lnSpc>
              <a:spcPct val="100000"/>
            </a:lnSpc>
            <a:tabLst>
              <a:tab pos="0" algn="l"/>
            </a:tabLst>
          </a:pPr>
          <a:r>
            <a:rPr lang="en-US" sz="800" b="0" strike="noStrike" spc="-1">
              <a:solidFill>
                <a:srgbClr val="000000"/>
              </a:solidFill>
              <a:latin typeface="Calibri"/>
            </a:rPr>
            <a:t>Indique le nombre d'éléments présentement disponibles </a:t>
          </a:r>
          <a:endParaRPr lang="en-US" sz="800" b="0" strike="noStrike" spc="-1">
            <a:latin typeface="Times New Roman"/>
          </a:endParaRPr>
        </a:p>
      </xdr:txBody>
    </xdr:sp>
    <xdr:clientData/>
  </xdr:twoCellAnchor>
  <xdr:twoCellAnchor>
    <xdr:from>
      <xdr:col>3</xdr:col>
      <xdr:colOff>152280</xdr:colOff>
      <xdr:row>26</xdr:row>
      <xdr:rowOff>71280</xdr:rowOff>
    </xdr:from>
    <xdr:to>
      <xdr:col>3</xdr:col>
      <xdr:colOff>457920</xdr:colOff>
      <xdr:row>26</xdr:row>
      <xdr:rowOff>72360</xdr:rowOff>
    </xdr:to>
    <xdr:sp macro="" textlink="">
      <xdr:nvSpPr>
        <xdr:cNvPr id="12" name="Straight Connector 11">
          <a:extLst>
            <a:ext uri="{FF2B5EF4-FFF2-40B4-BE49-F238E27FC236}">
              <a16:creationId xmlns:a16="http://schemas.microsoft.com/office/drawing/2014/main" id="{00000000-0008-0000-0000-00000C000000}"/>
            </a:ext>
          </a:extLst>
        </xdr:cNvPr>
        <xdr:cNvSpPr/>
      </xdr:nvSpPr>
      <xdr:spPr>
        <a:xfrm>
          <a:off x="1715040" y="5386320"/>
          <a:ext cx="305640" cy="108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5</xdr:col>
      <xdr:colOff>379800</xdr:colOff>
      <xdr:row>30</xdr:row>
      <xdr:rowOff>117719</xdr:rowOff>
    </xdr:from>
    <xdr:to>
      <xdr:col>7</xdr:col>
      <xdr:colOff>506160</xdr:colOff>
      <xdr:row>34</xdr:row>
      <xdr:rowOff>9524</xdr:rowOff>
    </xdr:to>
    <xdr:sp macro="" textlink="">
      <xdr:nvSpPr>
        <xdr:cNvPr id="13" name="TextBox 12">
          <a:extLst>
            <a:ext uri="{FF2B5EF4-FFF2-40B4-BE49-F238E27FC236}">
              <a16:creationId xmlns:a16="http://schemas.microsoft.com/office/drawing/2014/main" id="{00000000-0008-0000-0000-00000D000000}"/>
            </a:ext>
          </a:extLst>
        </xdr:cNvPr>
        <xdr:cNvSpPr/>
      </xdr:nvSpPr>
      <xdr:spPr>
        <a:xfrm>
          <a:off x="3075375" y="6194669"/>
          <a:ext cx="1345560" cy="65380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 tIns="9000" rIns="9000" bIns="9000" anchor="ctr">
          <a:noAutofit/>
        </a:bodyPr>
        <a:lstStyle/>
        <a:p>
          <a:pPr algn="ctr">
            <a:lnSpc>
              <a:spcPct val="100000"/>
            </a:lnSpc>
            <a:tabLst>
              <a:tab pos="0" algn="l"/>
            </a:tabLst>
          </a:pPr>
          <a:r>
            <a:rPr lang="en-US" sz="800" b="0" strike="noStrike" spc="-1">
              <a:solidFill>
                <a:srgbClr val="000000"/>
              </a:solidFill>
              <a:latin typeface="Calibri"/>
            </a:rPr>
            <a:t>Vue d'ensemble du volume d'éléments nécessitant un examen, allant de mineur à majeur</a:t>
          </a:r>
          <a:endParaRPr lang="en-US" sz="800" b="0" strike="noStrike" spc="-1">
            <a:latin typeface="Times New Roman"/>
          </a:endParaRPr>
        </a:p>
      </xdr:txBody>
    </xdr:sp>
    <xdr:clientData/>
  </xdr:twoCellAnchor>
  <xdr:twoCellAnchor>
    <xdr:from>
      <xdr:col>6</xdr:col>
      <xdr:colOff>442800</xdr:colOff>
      <xdr:row>29</xdr:row>
      <xdr:rowOff>176760</xdr:rowOff>
    </xdr:from>
    <xdr:to>
      <xdr:col>6</xdr:col>
      <xdr:colOff>444240</xdr:colOff>
      <xdr:row>30</xdr:row>
      <xdr:rowOff>117360</xdr:rowOff>
    </xdr:to>
    <xdr:sp macro="" textlink="">
      <xdr:nvSpPr>
        <xdr:cNvPr id="14" name="Straight Connector 13">
          <a:extLst>
            <a:ext uri="{FF2B5EF4-FFF2-40B4-BE49-F238E27FC236}">
              <a16:creationId xmlns:a16="http://schemas.microsoft.com/office/drawing/2014/main" id="{00000000-0008-0000-0000-00000E000000}"/>
            </a:ext>
          </a:extLst>
        </xdr:cNvPr>
        <xdr:cNvSpPr/>
      </xdr:nvSpPr>
      <xdr:spPr>
        <a:xfrm flipH="1">
          <a:off x="3940920" y="6063120"/>
          <a:ext cx="1440" cy="13104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12</xdr:col>
      <xdr:colOff>439244</xdr:colOff>
      <xdr:row>10</xdr:row>
      <xdr:rowOff>10005</xdr:rowOff>
    </xdr:from>
    <xdr:to>
      <xdr:col>13</xdr:col>
      <xdr:colOff>380999</xdr:colOff>
      <xdr:row>12</xdr:row>
      <xdr:rowOff>66675</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7402019" y="2219805"/>
          <a:ext cx="551355" cy="437670"/>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10</xdr:col>
      <xdr:colOff>7327</xdr:colOff>
      <xdr:row>12</xdr:row>
      <xdr:rowOff>163469</xdr:rowOff>
    </xdr:from>
    <xdr:to>
      <xdr:col>12</xdr:col>
      <xdr:colOff>223935</xdr:colOff>
      <xdr:row>16</xdr:row>
      <xdr:rowOff>175846</xdr:rowOff>
    </xdr:to>
    <xdr:sp macro="" textlink="">
      <xdr:nvSpPr>
        <xdr:cNvPr id="16" name="TextBox 15">
          <a:extLst>
            <a:ext uri="{FF2B5EF4-FFF2-40B4-BE49-F238E27FC236}">
              <a16:creationId xmlns:a16="http://schemas.microsoft.com/office/drawing/2014/main" id="{00000000-0008-0000-0000-000010000000}"/>
            </a:ext>
          </a:extLst>
        </xdr:cNvPr>
        <xdr:cNvSpPr/>
      </xdr:nvSpPr>
      <xdr:spPr>
        <a:xfrm>
          <a:off x="5736981" y="2566700"/>
          <a:ext cx="1432877" cy="774377"/>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900" b="0" strike="noStrike" spc="-1">
              <a:solidFill>
                <a:srgbClr val="000000"/>
              </a:solidFill>
              <a:latin typeface="Calibri" panose="020F0502020204030204" pitchFamily="34" charset="0"/>
              <a:ea typeface="Calibri" panose="020F0502020204030204" pitchFamily="34" charset="0"/>
              <a:cs typeface="Calibri" panose="020F0502020204030204" pitchFamily="34" charset="0"/>
            </a:rPr>
            <a:t>Un </a:t>
          </a:r>
          <a:r>
            <a:rPr lang="en-US" sz="1100" b="0">
              <a:effectLst/>
              <a:latin typeface="+mn-lt"/>
              <a:ea typeface="+mn-ea"/>
              <a:cs typeface="+mn-cs"/>
            </a:rPr>
            <a:t>« </a:t>
          </a:r>
          <a:r>
            <a:rPr lang="en-US" sz="900" b="0" strike="noStrike" spc="-1">
              <a:solidFill>
                <a:srgbClr val="000000"/>
              </a:solidFill>
              <a:latin typeface="Calibri" panose="020F0502020204030204" pitchFamily="34" charset="0"/>
              <a:ea typeface="Calibri" panose="020F0502020204030204" pitchFamily="34" charset="0"/>
              <a:cs typeface="Calibri" panose="020F0502020204030204" pitchFamily="34" charset="0"/>
            </a:rPr>
            <a:t>O </a:t>
          </a:r>
          <a:r>
            <a:rPr lang="en-US" sz="1100" b="0">
              <a:effectLst/>
              <a:latin typeface="+mn-lt"/>
              <a:ea typeface="+mn-ea"/>
              <a:cs typeface="+mn-cs"/>
            </a:rPr>
            <a:t>» </a:t>
          </a:r>
          <a:r>
            <a:rPr lang="en-US" sz="900" b="0" strike="noStrike" spc="-1">
              <a:solidFill>
                <a:srgbClr val="000000"/>
              </a:solidFill>
              <a:latin typeface="Calibri" panose="020F0502020204030204" pitchFamily="34" charset="0"/>
              <a:ea typeface="Calibri" panose="020F0502020204030204" pitchFamily="34" charset="0"/>
              <a:cs typeface="Calibri" panose="020F0502020204030204" pitchFamily="34" charset="0"/>
            </a:rPr>
            <a:t>indiquera que  l'élément est obligatoire</a:t>
          </a:r>
        </a:p>
        <a:p>
          <a:pPr algn="ctr">
            <a:lnSpc>
              <a:spcPct val="100000"/>
            </a:lnSpc>
          </a:pPr>
          <a:r>
            <a:rPr lang="en-US" sz="900" b="0" strike="noStrike" spc="-1">
              <a:solidFill>
                <a:srgbClr val="000000"/>
              </a:solidFill>
              <a:latin typeface="Calibri" panose="020F0502020204030204" pitchFamily="34" charset="0"/>
              <a:ea typeface="Calibri" panose="020F0502020204030204" pitchFamily="34" charset="0"/>
              <a:cs typeface="Calibri" panose="020F0502020204030204" pitchFamily="34" charset="0"/>
            </a:rPr>
            <a:t>Un « L » indiquera s'il s'agit d'une exigence législative.</a:t>
          </a:r>
          <a:r>
            <a:rPr lang="en-US" sz="800" b="0" strike="noStrike" spc="-1">
              <a:solidFill>
                <a:srgbClr val="000000"/>
              </a:solidFill>
              <a:latin typeface="Calibri"/>
            </a:rPr>
            <a:t> </a:t>
          </a:r>
          <a:endParaRPr lang="en-US" sz="800" b="0" strike="noStrike" spc="-1">
            <a:latin typeface="Times New Roman"/>
          </a:endParaRPr>
        </a:p>
      </xdr:txBody>
    </xdr:sp>
    <xdr:clientData/>
  </xdr:twoCellAnchor>
  <xdr:twoCellAnchor>
    <xdr:from>
      <xdr:col>12</xdr:col>
      <xdr:colOff>133350</xdr:colOff>
      <xdr:row>12</xdr:row>
      <xdr:rowOff>76199</xdr:rowOff>
    </xdr:from>
    <xdr:to>
      <xdr:col>13</xdr:col>
      <xdr:colOff>85724</xdr:colOff>
      <xdr:row>14</xdr:row>
      <xdr:rowOff>28574</xdr:rowOff>
    </xdr:to>
    <xdr:sp macro="" textlink="">
      <xdr:nvSpPr>
        <xdr:cNvPr id="17" name="Straight Connector 16">
          <a:extLst>
            <a:ext uri="{FF2B5EF4-FFF2-40B4-BE49-F238E27FC236}">
              <a16:creationId xmlns:a16="http://schemas.microsoft.com/office/drawing/2014/main" id="{00000000-0008-0000-0000-000011000000}"/>
            </a:ext>
          </a:extLst>
        </xdr:cNvPr>
        <xdr:cNvSpPr/>
      </xdr:nvSpPr>
      <xdr:spPr>
        <a:xfrm flipV="1">
          <a:off x="7096125" y="2666999"/>
          <a:ext cx="561974" cy="333375"/>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14</xdr:col>
      <xdr:colOff>382245</xdr:colOff>
      <xdr:row>9</xdr:row>
      <xdr:rowOff>95145</xdr:rowOff>
    </xdr:from>
    <xdr:to>
      <xdr:col>15</xdr:col>
      <xdr:colOff>458925</xdr:colOff>
      <xdr:row>12</xdr:row>
      <xdr:rowOff>94785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8564220" y="2114445"/>
          <a:ext cx="686280" cy="571140"/>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16</xdr:col>
      <xdr:colOff>142875</xdr:colOff>
      <xdr:row>12</xdr:row>
      <xdr:rowOff>106633</xdr:rowOff>
    </xdr:from>
    <xdr:to>
      <xdr:col>16</xdr:col>
      <xdr:colOff>155039</xdr:colOff>
      <xdr:row>13</xdr:row>
      <xdr:rowOff>180975</xdr:rowOff>
    </xdr:to>
    <xdr:sp macro="" textlink="">
      <xdr:nvSpPr>
        <xdr:cNvPr id="20" name="Straight Connector 19">
          <a:extLst>
            <a:ext uri="{FF2B5EF4-FFF2-40B4-BE49-F238E27FC236}">
              <a16:creationId xmlns:a16="http://schemas.microsoft.com/office/drawing/2014/main" id="{00000000-0008-0000-0000-000014000000}"/>
            </a:ext>
          </a:extLst>
        </xdr:cNvPr>
        <xdr:cNvSpPr/>
      </xdr:nvSpPr>
      <xdr:spPr>
        <a:xfrm flipV="1">
          <a:off x="9544050" y="2697433"/>
          <a:ext cx="12164" cy="264842"/>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3</xdr:col>
      <xdr:colOff>447675</xdr:colOff>
      <xdr:row>19</xdr:row>
      <xdr:rowOff>102118</xdr:rowOff>
    </xdr:from>
    <xdr:to>
      <xdr:col>6</xdr:col>
      <xdr:colOff>37487</xdr:colOff>
      <xdr:row>22</xdr:row>
      <xdr:rowOff>27574</xdr:rowOff>
    </xdr:to>
    <xdr:sp macro="" textlink="">
      <xdr:nvSpPr>
        <xdr:cNvPr id="21" name="Rectangle 20">
          <a:extLst>
            <a:ext uri="{FF2B5EF4-FFF2-40B4-BE49-F238E27FC236}">
              <a16:creationId xmlns:a16="http://schemas.microsoft.com/office/drawing/2014/main" id="{2606157A-0F10-4DF7-8832-DCDCD6BB22BA}"/>
            </a:ext>
          </a:extLst>
        </xdr:cNvPr>
        <xdr:cNvSpPr/>
      </xdr:nvSpPr>
      <xdr:spPr>
        <a:xfrm>
          <a:off x="1924050" y="4083568"/>
          <a:ext cx="1418612" cy="496956"/>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475092</xdr:colOff>
      <xdr:row>24</xdr:row>
      <xdr:rowOff>66917</xdr:rowOff>
    </xdr:from>
    <xdr:to>
      <xdr:col>6</xdr:col>
      <xdr:colOff>48336</xdr:colOff>
      <xdr:row>29</xdr:row>
      <xdr:rowOff>151814</xdr:rowOff>
    </xdr:to>
    <xdr:sp macro="" textlink="">
      <xdr:nvSpPr>
        <xdr:cNvPr id="22" name="Rectangle 21">
          <a:extLst>
            <a:ext uri="{FF2B5EF4-FFF2-40B4-BE49-F238E27FC236}">
              <a16:creationId xmlns:a16="http://schemas.microsoft.com/office/drawing/2014/main" id="{D1507E77-BCB1-41EE-B62D-CCDB357C7D9C}"/>
            </a:ext>
          </a:extLst>
        </xdr:cNvPr>
        <xdr:cNvSpPr/>
      </xdr:nvSpPr>
      <xdr:spPr>
        <a:xfrm>
          <a:off x="1951467" y="5000867"/>
          <a:ext cx="1402044" cy="1037397"/>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98035</xdr:colOff>
      <xdr:row>24</xdr:row>
      <xdr:rowOff>68987</xdr:rowOff>
    </xdr:from>
    <xdr:to>
      <xdr:col>6</xdr:col>
      <xdr:colOff>601274</xdr:colOff>
      <xdr:row>29</xdr:row>
      <xdr:rowOff>168379</xdr:rowOff>
    </xdr:to>
    <xdr:sp macro="" textlink="">
      <xdr:nvSpPr>
        <xdr:cNvPr id="23" name="Rectangle 22">
          <a:extLst>
            <a:ext uri="{FF2B5EF4-FFF2-40B4-BE49-F238E27FC236}">
              <a16:creationId xmlns:a16="http://schemas.microsoft.com/office/drawing/2014/main" id="{AC425474-0C8D-4F84-9239-51C50EF97E52}"/>
            </a:ext>
          </a:extLst>
        </xdr:cNvPr>
        <xdr:cNvSpPr/>
      </xdr:nvSpPr>
      <xdr:spPr>
        <a:xfrm>
          <a:off x="3403210" y="5002937"/>
          <a:ext cx="503239" cy="1051892"/>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230551</xdr:colOff>
      <xdr:row>24</xdr:row>
      <xdr:rowOff>32280</xdr:rowOff>
    </xdr:from>
    <xdr:to>
      <xdr:col>7</xdr:col>
      <xdr:colOff>546608</xdr:colOff>
      <xdr:row>29</xdr:row>
      <xdr:rowOff>170825</xdr:rowOff>
    </xdr:to>
    <xdr:sp macro="" textlink="">
      <xdr:nvSpPr>
        <xdr:cNvPr id="24" name="Rectangle 23">
          <a:extLst>
            <a:ext uri="{FF2B5EF4-FFF2-40B4-BE49-F238E27FC236}">
              <a16:creationId xmlns:a16="http://schemas.microsoft.com/office/drawing/2014/main" id="{AC07EA57-1F0F-481A-ABF8-232F1CDA97C4}"/>
            </a:ext>
          </a:extLst>
        </xdr:cNvPr>
        <xdr:cNvSpPr/>
      </xdr:nvSpPr>
      <xdr:spPr>
        <a:xfrm>
          <a:off x="4145326" y="4966230"/>
          <a:ext cx="316057" cy="1091045"/>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440450</xdr:colOff>
      <xdr:row>18</xdr:row>
      <xdr:rowOff>133350</xdr:rowOff>
    </xdr:from>
    <xdr:to>
      <xdr:col>10</xdr:col>
      <xdr:colOff>456168</xdr:colOff>
      <xdr:row>24</xdr:row>
      <xdr:rowOff>27747</xdr:rowOff>
    </xdr:to>
    <xdr:sp macro="" textlink="">
      <xdr:nvSpPr>
        <xdr:cNvPr id="25" name="Rectangle 24">
          <a:extLst>
            <a:ext uri="{FF2B5EF4-FFF2-40B4-BE49-F238E27FC236}">
              <a16:creationId xmlns:a16="http://schemas.microsoft.com/office/drawing/2014/main" id="{BC172766-EB10-43B7-8663-CE65EDFB40DD}"/>
            </a:ext>
          </a:extLst>
        </xdr:cNvPr>
        <xdr:cNvSpPr/>
      </xdr:nvSpPr>
      <xdr:spPr>
        <a:xfrm>
          <a:off x="3745625" y="3924300"/>
          <a:ext cx="2454118" cy="1037397"/>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200025</xdr:colOff>
      <xdr:row>28</xdr:row>
      <xdr:rowOff>171450</xdr:rowOff>
    </xdr:from>
    <xdr:to>
      <xdr:col>3</xdr:col>
      <xdr:colOff>261773</xdr:colOff>
      <xdr:row>34</xdr:row>
      <xdr:rowOff>124558</xdr:rowOff>
    </xdr:to>
    <xdr:sp macro="" textlink="">
      <xdr:nvSpPr>
        <xdr:cNvPr id="26" name="TextBox 25">
          <a:extLst>
            <a:ext uri="{FF2B5EF4-FFF2-40B4-BE49-F238E27FC236}">
              <a16:creationId xmlns:a16="http://schemas.microsoft.com/office/drawing/2014/main" id="{550565A0-A3DB-4DE4-9C4F-D3DC3B4E9041}"/>
            </a:ext>
          </a:extLst>
        </xdr:cNvPr>
        <xdr:cNvSpPr txBox="1"/>
      </xdr:nvSpPr>
      <xdr:spPr>
        <a:xfrm>
          <a:off x="456467" y="5681296"/>
          <a:ext cx="1278018" cy="1096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800">
              <a:solidFill>
                <a:schemeClr val="dk1"/>
              </a:solidFill>
              <a:effectLst/>
              <a:latin typeface="Calibri" panose="020F0502020204030204" pitchFamily="34" charset="0"/>
              <a:ea typeface="+mn-ea"/>
              <a:cs typeface="Calibri" panose="020F0502020204030204" pitchFamily="34" charset="0"/>
            </a:rPr>
            <a:t>Si l'une des lignes est rouge, vous ne serez pas accrédité, car cela signifie qu'il vous manque un élément obligatoire or</a:t>
          </a:r>
          <a:r>
            <a:rPr lang="fr-CA" sz="800" baseline="0">
              <a:solidFill>
                <a:schemeClr val="dk1"/>
              </a:solidFill>
              <a:effectLst/>
              <a:latin typeface="Calibri" panose="020F0502020204030204" pitchFamily="34" charset="0"/>
              <a:ea typeface="+mn-ea"/>
              <a:cs typeface="Calibri" panose="020F0502020204030204" pitchFamily="34" charset="0"/>
            </a:rPr>
            <a:t> legislative</a:t>
          </a:r>
          <a:r>
            <a:rPr lang="fr-CA" sz="800">
              <a:solidFill>
                <a:schemeClr val="dk1"/>
              </a:solidFill>
              <a:effectLst/>
              <a:latin typeface="Calibri" panose="020F0502020204030204" pitchFamily="34" charset="0"/>
              <a:ea typeface="+mn-ea"/>
              <a:cs typeface="Calibri" panose="020F0502020204030204" pitchFamily="34" charset="0"/>
            </a:rPr>
            <a:t> requirement ou que votre taux est inférieur à 90 %.</a:t>
          </a:r>
          <a:endParaRPr lang="en-CA" sz="800">
            <a:latin typeface="Calibri" panose="020F0502020204030204" pitchFamily="34" charset="0"/>
            <a:cs typeface="Calibri" panose="020F0502020204030204" pitchFamily="34" charset="0"/>
          </a:endParaRPr>
        </a:p>
      </xdr:txBody>
    </xdr:sp>
    <xdr:clientData/>
  </xdr:twoCellAnchor>
  <xdr:twoCellAnchor>
    <xdr:from>
      <xdr:col>3</xdr:col>
      <xdr:colOff>184260</xdr:colOff>
      <xdr:row>29</xdr:row>
      <xdr:rowOff>105762</xdr:rowOff>
    </xdr:from>
    <xdr:to>
      <xdr:col>3</xdr:col>
      <xdr:colOff>473294</xdr:colOff>
      <xdr:row>30</xdr:row>
      <xdr:rowOff>99193</xdr:rowOff>
    </xdr:to>
    <xdr:cxnSp macro="">
      <xdr:nvCxnSpPr>
        <xdr:cNvPr id="27" name="Straight Connector 26">
          <a:extLst>
            <a:ext uri="{FF2B5EF4-FFF2-40B4-BE49-F238E27FC236}">
              <a16:creationId xmlns:a16="http://schemas.microsoft.com/office/drawing/2014/main" id="{E478FC60-F22C-4599-BD36-D42317683846}"/>
            </a:ext>
          </a:extLst>
        </xdr:cNvPr>
        <xdr:cNvCxnSpPr/>
      </xdr:nvCxnSpPr>
      <xdr:spPr>
        <a:xfrm flipV="1">
          <a:off x="1660635" y="5992212"/>
          <a:ext cx="289034" cy="183931"/>
        </a:xfrm>
        <a:prstGeom prst="line">
          <a:avLst/>
        </a:prstGeom>
        <a:ln>
          <a:solidFill>
            <a:srgbClr val="FFC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571500</xdr:colOff>
      <xdr:row>27</xdr:row>
      <xdr:rowOff>4329</xdr:rowOff>
    </xdr:from>
    <xdr:to>
      <xdr:col>8</xdr:col>
      <xdr:colOff>447534</xdr:colOff>
      <xdr:row>27</xdr:row>
      <xdr:rowOff>5049</xdr:rowOff>
    </xdr:to>
    <xdr:sp macro="" textlink="">
      <xdr:nvSpPr>
        <xdr:cNvPr id="28" name="Straight Connector 11">
          <a:extLst>
            <a:ext uri="{FF2B5EF4-FFF2-40B4-BE49-F238E27FC236}">
              <a16:creationId xmlns:a16="http://schemas.microsoft.com/office/drawing/2014/main" id="{10E9ABCC-3ACE-4D84-9D88-9E2DD5EFBBA5}"/>
            </a:ext>
          </a:extLst>
        </xdr:cNvPr>
        <xdr:cNvSpPr/>
      </xdr:nvSpPr>
      <xdr:spPr>
        <a:xfrm flipV="1">
          <a:off x="4486275" y="5509779"/>
          <a:ext cx="485634" cy="72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8</xdr:col>
      <xdr:colOff>473234</xdr:colOff>
      <xdr:row>26</xdr:row>
      <xdr:rowOff>28575</xdr:rowOff>
    </xdr:from>
    <xdr:to>
      <xdr:col>11</xdr:col>
      <xdr:colOff>342899</xdr:colOff>
      <xdr:row>31</xdr:row>
      <xdr:rowOff>152399</xdr:rowOff>
    </xdr:to>
    <xdr:sp macro="" textlink="">
      <xdr:nvSpPr>
        <xdr:cNvPr id="29" name="TextBox 28">
          <a:extLst>
            <a:ext uri="{FF2B5EF4-FFF2-40B4-BE49-F238E27FC236}">
              <a16:creationId xmlns:a16="http://schemas.microsoft.com/office/drawing/2014/main" id="{AA79FF86-2C4F-4C63-9CA7-FDB8FE49FB29}"/>
            </a:ext>
          </a:extLst>
        </xdr:cNvPr>
        <xdr:cNvSpPr txBox="1"/>
      </xdr:nvSpPr>
      <xdr:spPr>
        <a:xfrm>
          <a:off x="4997609" y="5343525"/>
          <a:ext cx="1698465"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800">
              <a:solidFill>
                <a:schemeClr val="dk1"/>
              </a:solidFill>
              <a:effectLst/>
              <a:latin typeface="Calibri" panose="020F0502020204030204" pitchFamily="34" charset="0"/>
              <a:ea typeface="+mn-ea"/>
              <a:cs typeface="Calibri" panose="020F0502020204030204" pitchFamily="34" charset="0"/>
            </a:rPr>
            <a:t>Indique le nombre d'éléments obligatoires or legislated</a:t>
          </a:r>
          <a:r>
            <a:rPr lang="fr-CA" sz="800" baseline="0">
              <a:solidFill>
                <a:schemeClr val="dk1"/>
              </a:solidFill>
              <a:effectLst/>
              <a:latin typeface="Calibri" panose="020F0502020204030204" pitchFamily="34" charset="0"/>
              <a:ea typeface="+mn-ea"/>
              <a:cs typeface="Calibri" panose="020F0502020204030204" pitchFamily="34" charset="0"/>
            </a:rPr>
            <a:t> </a:t>
          </a:r>
          <a:r>
            <a:rPr lang="fr-CA" sz="800">
              <a:solidFill>
                <a:schemeClr val="dk1"/>
              </a:solidFill>
              <a:effectLst/>
              <a:latin typeface="Calibri" panose="020F0502020204030204" pitchFamily="34" charset="0"/>
              <a:ea typeface="+mn-ea"/>
              <a:cs typeface="Calibri" panose="020F0502020204030204" pitchFamily="34" charset="0"/>
            </a:rPr>
            <a:t>qui ont été complétés.</a:t>
          </a:r>
          <a:endParaRPr lang="en-CA" sz="800">
            <a:solidFill>
              <a:schemeClr val="dk1"/>
            </a:solidFill>
            <a:effectLst/>
            <a:latin typeface="Calibri" panose="020F0502020204030204" pitchFamily="34" charset="0"/>
            <a:ea typeface="+mn-ea"/>
            <a:cs typeface="Calibri" panose="020F0502020204030204" pitchFamily="34" charset="0"/>
          </a:endParaRPr>
        </a:p>
      </xdr:txBody>
    </xdr:sp>
    <xdr:clientData/>
  </xdr:twoCellAnchor>
  <xdr:twoCellAnchor editAs="oneCell">
    <xdr:from>
      <xdr:col>1</xdr:col>
      <xdr:colOff>595868</xdr:colOff>
      <xdr:row>4</xdr:row>
      <xdr:rowOff>141479</xdr:rowOff>
    </xdr:from>
    <xdr:to>
      <xdr:col>16</xdr:col>
      <xdr:colOff>303823</xdr:colOff>
      <xdr:row>5</xdr:row>
      <xdr:rowOff>142874</xdr:rowOff>
    </xdr:to>
    <xdr:pic>
      <xdr:nvPicPr>
        <xdr:cNvPr id="30" name="Picture 29">
          <a:extLst>
            <a:ext uri="{FF2B5EF4-FFF2-40B4-BE49-F238E27FC236}">
              <a16:creationId xmlns:a16="http://schemas.microsoft.com/office/drawing/2014/main" id="{1D098E0E-36D7-02B3-2033-34023556A65D}"/>
            </a:ext>
          </a:extLst>
        </xdr:cNvPr>
        <xdr:cNvPicPr>
          <a:picLocks noChangeAspect="1"/>
        </xdr:cNvPicPr>
      </xdr:nvPicPr>
      <xdr:blipFill>
        <a:blip xmlns:r="http://schemas.openxmlformats.org/officeDocument/2006/relationships" r:embed="rId3"/>
        <a:stretch>
          <a:fillRect/>
        </a:stretch>
      </xdr:blipFill>
      <xdr:spPr>
        <a:xfrm>
          <a:off x="853043" y="960629"/>
          <a:ext cx="8851955" cy="191895"/>
        </a:xfrm>
        <a:prstGeom prst="rect">
          <a:avLst/>
        </a:prstGeom>
      </xdr:spPr>
    </xdr:pic>
    <xdr:clientData/>
  </xdr:twoCellAnchor>
  <xdr:twoCellAnchor>
    <xdr:from>
      <xdr:col>17</xdr:col>
      <xdr:colOff>28574</xdr:colOff>
      <xdr:row>10</xdr:row>
      <xdr:rowOff>76200</xdr:rowOff>
    </xdr:from>
    <xdr:to>
      <xdr:col>18</xdr:col>
      <xdr:colOff>495299</xdr:colOff>
      <xdr:row>12</xdr:row>
      <xdr:rowOff>134940</xdr:rowOff>
    </xdr:to>
    <xdr:sp macro="" textlink="">
      <xdr:nvSpPr>
        <xdr:cNvPr id="32" name="Rectangle 31">
          <a:extLst>
            <a:ext uri="{FF2B5EF4-FFF2-40B4-BE49-F238E27FC236}">
              <a16:creationId xmlns:a16="http://schemas.microsoft.com/office/drawing/2014/main" id="{361D901A-5539-49D1-ABAD-35187FF02220}"/>
            </a:ext>
          </a:extLst>
        </xdr:cNvPr>
        <xdr:cNvSpPr/>
      </xdr:nvSpPr>
      <xdr:spPr>
        <a:xfrm>
          <a:off x="10039349" y="2286000"/>
          <a:ext cx="1076325" cy="439740"/>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17</xdr:col>
      <xdr:colOff>533400</xdr:colOff>
      <xdr:row>12</xdr:row>
      <xdr:rowOff>123825</xdr:rowOff>
    </xdr:from>
    <xdr:to>
      <xdr:col>17</xdr:col>
      <xdr:colOff>545564</xdr:colOff>
      <xdr:row>14</xdr:row>
      <xdr:rowOff>7667</xdr:rowOff>
    </xdr:to>
    <xdr:sp macro="" textlink="">
      <xdr:nvSpPr>
        <xdr:cNvPr id="33" name="Straight Connector 32">
          <a:extLst>
            <a:ext uri="{FF2B5EF4-FFF2-40B4-BE49-F238E27FC236}">
              <a16:creationId xmlns:a16="http://schemas.microsoft.com/office/drawing/2014/main" id="{1B92FCEF-409B-4860-9269-F81E8A46BE6F}"/>
            </a:ext>
          </a:extLst>
        </xdr:cNvPr>
        <xdr:cNvSpPr/>
      </xdr:nvSpPr>
      <xdr:spPr>
        <a:xfrm flipV="1">
          <a:off x="10544175" y="2714625"/>
          <a:ext cx="12164" cy="264842"/>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15</xdr:col>
      <xdr:colOff>276225</xdr:colOff>
      <xdr:row>13</xdr:row>
      <xdr:rowOff>19050</xdr:rowOff>
    </xdr:from>
    <xdr:to>
      <xdr:col>17</xdr:col>
      <xdr:colOff>32723</xdr:colOff>
      <xdr:row>17</xdr:row>
      <xdr:rowOff>191089</xdr:rowOff>
    </xdr:to>
    <xdr:sp macro="" textlink="">
      <xdr:nvSpPr>
        <xdr:cNvPr id="34" name="TextBox 4">
          <a:extLst>
            <a:ext uri="{FF2B5EF4-FFF2-40B4-BE49-F238E27FC236}">
              <a16:creationId xmlns:a16="http://schemas.microsoft.com/office/drawing/2014/main" id="{B40A5CFE-1EB2-4248-9875-046145F7B17F}"/>
            </a:ext>
          </a:extLst>
        </xdr:cNvPr>
        <xdr:cNvSpPr/>
      </xdr:nvSpPr>
      <xdr:spPr>
        <a:xfrm>
          <a:off x="9067800" y="2609850"/>
          <a:ext cx="975698" cy="934039"/>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800" b="0" strike="noStrike" spc="-1">
              <a:solidFill>
                <a:srgbClr val="000000"/>
              </a:solidFill>
              <a:latin typeface="Calibri"/>
            </a:rPr>
            <a:t>Indiquez l'emplacement de vos preuves dans Teams ou ajoutez un lien direct vers celles-ci.</a:t>
          </a:r>
          <a:endParaRPr lang="en-US" sz="800" b="0" strike="noStrike" spc="-1">
            <a:latin typeface="Times New Roman"/>
          </a:endParaRPr>
        </a:p>
      </xdr:txBody>
    </xdr:sp>
    <xdr:clientData/>
  </xdr:twoCellAnchor>
  <xdr:twoCellAnchor>
    <xdr:from>
      <xdr:col>17</xdr:col>
      <xdr:colOff>47625</xdr:colOff>
      <xdr:row>14</xdr:row>
      <xdr:rowOff>28575</xdr:rowOff>
    </xdr:from>
    <xdr:to>
      <xdr:col>18</xdr:col>
      <xdr:colOff>413723</xdr:colOff>
      <xdr:row>17</xdr:row>
      <xdr:rowOff>95250</xdr:rowOff>
    </xdr:to>
    <xdr:sp macro="" textlink="">
      <xdr:nvSpPr>
        <xdr:cNvPr id="35" name="TextBox 4">
          <a:extLst>
            <a:ext uri="{FF2B5EF4-FFF2-40B4-BE49-F238E27FC236}">
              <a16:creationId xmlns:a16="http://schemas.microsoft.com/office/drawing/2014/main" id="{CAF34D00-208D-4DF8-BA97-15D4D71E8E84}"/>
            </a:ext>
          </a:extLst>
        </xdr:cNvPr>
        <xdr:cNvSpPr/>
      </xdr:nvSpPr>
      <xdr:spPr>
        <a:xfrm>
          <a:off x="10034221" y="2812806"/>
          <a:ext cx="974233" cy="6381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800" b="0" strike="noStrike" spc="-1" baseline="0">
              <a:solidFill>
                <a:srgbClr val="000000"/>
              </a:solidFill>
              <a:latin typeface="Calibri"/>
              <a:ea typeface="+mn-ea"/>
              <a:cs typeface="+mn-cs"/>
            </a:rPr>
            <a:t>Ajoutez vos remarques ou précisions le cas échéant.</a:t>
          </a:r>
        </a:p>
      </xdr:txBody>
    </xdr:sp>
    <xdr:clientData/>
  </xdr:twoCellAnchor>
  <xdr:twoCellAnchor>
    <xdr:from>
      <xdr:col>12</xdr:col>
      <xdr:colOff>468190</xdr:colOff>
      <xdr:row>13</xdr:row>
      <xdr:rowOff>164123</xdr:rowOff>
    </xdr:from>
    <xdr:to>
      <xdr:col>15</xdr:col>
      <xdr:colOff>242217</xdr:colOff>
      <xdr:row>17</xdr:row>
      <xdr:rowOff>21980</xdr:rowOff>
    </xdr:to>
    <xdr:sp macro="" textlink="">
      <xdr:nvSpPr>
        <xdr:cNvPr id="36" name="TextBox 4">
          <a:extLst>
            <a:ext uri="{FF2B5EF4-FFF2-40B4-BE49-F238E27FC236}">
              <a16:creationId xmlns:a16="http://schemas.microsoft.com/office/drawing/2014/main" id="{E89067E4-074A-4333-82ED-A71BA61EDE1D}"/>
            </a:ext>
          </a:extLst>
        </xdr:cNvPr>
        <xdr:cNvSpPr/>
      </xdr:nvSpPr>
      <xdr:spPr>
        <a:xfrm>
          <a:off x="7414113" y="2757854"/>
          <a:ext cx="1598431" cy="619857"/>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800" b="0" strike="noStrike" spc="-1" baseline="0">
              <a:solidFill>
                <a:srgbClr val="000000"/>
              </a:solidFill>
              <a:latin typeface="Calibri"/>
              <a:ea typeface="+mn-ea"/>
              <a:cs typeface="+mn-cs"/>
            </a:rPr>
            <a:t>Vous pouvez utiliser cette colonne pour indiquer la quantité de travail que vous estimez nécessaire pour respecter cette directive.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1333440</xdr:colOff>
      <xdr:row>2</xdr:row>
      <xdr:rowOff>333360</xdr:rowOff>
    </xdr:from>
    <xdr:to>
      <xdr:col>8</xdr:col>
      <xdr:colOff>104460</xdr:colOff>
      <xdr:row>6</xdr:row>
      <xdr:rowOff>9000</xdr:rowOff>
    </xdr:to>
    <xdr:graphicFrame macro="">
      <xdr:nvGraphicFramePr>
        <xdr:cNvPr id="19" name="Chart 1">
          <a:extLst>
            <a:ext uri="{FF2B5EF4-FFF2-40B4-BE49-F238E27FC236}">
              <a16:creationId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409455</xdr:colOff>
      <xdr:row>2</xdr:row>
      <xdr:rowOff>371325</xdr:rowOff>
    </xdr:from>
    <xdr:to>
      <xdr:col>11</xdr:col>
      <xdr:colOff>294615</xdr:colOff>
      <xdr:row>6</xdr:row>
      <xdr:rowOff>46965</xdr:rowOff>
    </xdr:to>
    <xdr:graphicFrame macro="">
      <xdr:nvGraphicFramePr>
        <xdr:cNvPr id="20" name="Chart 2">
          <a:extLst>
            <a:ext uri="{FF2B5EF4-FFF2-40B4-BE49-F238E27FC236}">
              <a16:creationId xmlns:a16="http://schemas.microsoft.com/office/drawing/2014/main" i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51480</xdr:colOff>
      <xdr:row>2</xdr:row>
      <xdr:rowOff>324000</xdr:rowOff>
    </xdr:from>
    <xdr:to>
      <xdr:col>14</xdr:col>
      <xdr:colOff>542520</xdr:colOff>
      <xdr:row>5</xdr:row>
      <xdr:rowOff>209520</xdr:rowOff>
    </xdr:to>
    <xdr:graphicFrame macro="">
      <xdr:nvGraphicFramePr>
        <xdr:cNvPr id="21" name="Chart 3">
          <a:extLst>
            <a:ext uri="{FF2B5EF4-FFF2-40B4-BE49-F238E27FC236}">
              <a16:creationId xmlns:a16="http://schemas.microsoft.com/office/drawing/2014/main" id="{00000000-0008-0000-01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76320</xdr:colOff>
      <xdr:row>9</xdr:row>
      <xdr:rowOff>247680</xdr:rowOff>
    </xdr:from>
    <xdr:to>
      <xdr:col>4</xdr:col>
      <xdr:colOff>409320</xdr:colOff>
      <xdr:row>10</xdr:row>
      <xdr:rowOff>114120</xdr:rowOff>
    </xdr:to>
    <xdr:sp macro="" textlink="">
      <xdr:nvSpPr>
        <xdr:cNvPr id="22" name="TextBox 4">
          <a:extLst>
            <a:ext uri="{FF2B5EF4-FFF2-40B4-BE49-F238E27FC236}">
              <a16:creationId xmlns:a16="http://schemas.microsoft.com/office/drawing/2014/main" id="{00000000-0008-0000-0100-000016000000}"/>
            </a:ext>
          </a:extLst>
        </xdr:cNvPr>
        <xdr:cNvSpPr/>
      </xdr:nvSpPr>
      <xdr:spPr>
        <a:xfrm>
          <a:off x="5468760" y="3600360"/>
          <a:ext cx="333000" cy="1713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wrap="none" lIns="0" tIns="0" rIns="0" bIns="0" anchor="t">
          <a:noAutofit/>
        </a:bodyPr>
        <a:lstStyle/>
        <a:p>
          <a:pPr>
            <a:lnSpc>
              <a:spcPct val="100000"/>
            </a:lnSpc>
          </a:pPr>
          <a:r>
            <a:rPr lang="en-US" sz="800" b="0" strike="noStrike" spc="-1">
              <a:solidFill>
                <a:srgbClr val="000000"/>
              </a:solidFill>
              <a:latin typeface="Calibri"/>
            </a:rPr>
            <a:t>mineur</a:t>
          </a:r>
          <a:endParaRPr lang="en-US" sz="800" b="0" strike="noStrike" spc="-1">
            <a:latin typeface="Times New Roman"/>
          </a:endParaRPr>
        </a:p>
      </xdr:txBody>
    </xdr:sp>
    <xdr:clientData/>
  </xdr:twoCellAnchor>
  <xdr:twoCellAnchor>
    <xdr:from>
      <xdr:col>4</xdr:col>
      <xdr:colOff>971640</xdr:colOff>
      <xdr:row>9</xdr:row>
      <xdr:rowOff>247680</xdr:rowOff>
    </xdr:from>
    <xdr:to>
      <xdr:col>4</xdr:col>
      <xdr:colOff>1304640</xdr:colOff>
      <xdr:row>10</xdr:row>
      <xdr:rowOff>114120</xdr:rowOff>
    </xdr:to>
    <xdr:sp macro="" textlink="">
      <xdr:nvSpPr>
        <xdr:cNvPr id="23" name="TextBox 5">
          <a:extLst>
            <a:ext uri="{FF2B5EF4-FFF2-40B4-BE49-F238E27FC236}">
              <a16:creationId xmlns:a16="http://schemas.microsoft.com/office/drawing/2014/main" id="{00000000-0008-0000-0100-000017000000}"/>
            </a:ext>
          </a:extLst>
        </xdr:cNvPr>
        <xdr:cNvSpPr/>
      </xdr:nvSpPr>
      <xdr:spPr>
        <a:xfrm>
          <a:off x="6364080" y="3600360"/>
          <a:ext cx="333000" cy="1713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wrap="none" lIns="0" tIns="0" rIns="0" bIns="0" anchor="t">
          <a:noAutofit/>
        </a:bodyPr>
        <a:lstStyle/>
        <a:p>
          <a:pPr algn="r">
            <a:lnSpc>
              <a:spcPct val="100000"/>
            </a:lnSpc>
          </a:pPr>
          <a:r>
            <a:rPr lang="en-US" sz="800" b="0" strike="noStrike" spc="-1">
              <a:solidFill>
                <a:srgbClr val="000000"/>
              </a:solidFill>
              <a:latin typeface="Calibri"/>
            </a:rPr>
            <a:t>majeur</a:t>
          </a:r>
          <a:endParaRPr lang="en-US" sz="800" b="0" strike="noStrike" spc="-1">
            <a:latin typeface="Times New Roman"/>
          </a:endParaRPr>
        </a:p>
      </xdr:txBody>
    </xdr:sp>
    <xdr:clientData/>
  </xdr:twoCellAnchor>
  <xdr:twoCellAnchor>
    <xdr:from>
      <xdr:col>7</xdr:col>
      <xdr:colOff>532080</xdr:colOff>
      <xdr:row>6</xdr:row>
      <xdr:rowOff>144360</xdr:rowOff>
    </xdr:from>
    <xdr:to>
      <xdr:col>7</xdr:col>
      <xdr:colOff>650520</xdr:colOff>
      <xdr:row>6</xdr:row>
      <xdr:rowOff>262080</xdr:rowOff>
    </xdr:to>
    <xdr:sp macro="" textlink="">
      <xdr:nvSpPr>
        <xdr:cNvPr id="24" name="Oval 6">
          <a:extLst>
            <a:ext uri="{FF2B5EF4-FFF2-40B4-BE49-F238E27FC236}">
              <a16:creationId xmlns:a16="http://schemas.microsoft.com/office/drawing/2014/main" id="{00000000-0008-0000-0100-000018000000}"/>
            </a:ext>
          </a:extLst>
        </xdr:cNvPr>
        <xdr:cNvSpPr/>
      </xdr:nvSpPr>
      <xdr:spPr>
        <a:xfrm>
          <a:off x="8816760" y="2544840"/>
          <a:ext cx="118440" cy="117720"/>
        </a:xfrm>
        <a:prstGeom prst="ellipse">
          <a:avLst/>
        </a:prstGeom>
        <a:solidFill>
          <a:schemeClr val="tx2"/>
        </a:solidFill>
        <a:ln>
          <a:solidFill>
            <a:srgbClr val="44546A"/>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10</xdr:col>
      <xdr:colOff>257040</xdr:colOff>
      <xdr:row>6</xdr:row>
      <xdr:rowOff>133200</xdr:rowOff>
    </xdr:from>
    <xdr:to>
      <xdr:col>10</xdr:col>
      <xdr:colOff>390960</xdr:colOff>
      <xdr:row>6</xdr:row>
      <xdr:rowOff>267120</xdr:rowOff>
    </xdr:to>
    <xdr:pic>
      <xdr:nvPicPr>
        <xdr:cNvPr id="25" name="Picture 8">
          <a:extLst>
            <a:ext uri="{FF2B5EF4-FFF2-40B4-BE49-F238E27FC236}">
              <a16:creationId xmlns:a16="http://schemas.microsoft.com/office/drawing/2014/main" id="{00000000-0008-0000-0100-000019000000}"/>
            </a:ext>
          </a:extLst>
        </xdr:cNvPr>
        <xdr:cNvPicPr/>
      </xdr:nvPicPr>
      <xdr:blipFill>
        <a:blip xmlns:r="http://schemas.openxmlformats.org/officeDocument/2006/relationships" r:embed="rId4"/>
        <a:stretch/>
      </xdr:blipFill>
      <xdr:spPr>
        <a:xfrm>
          <a:off x="10558080" y="2533680"/>
          <a:ext cx="133920" cy="1339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ontariopubliclibraryguidelines.ca/wp-content/uploads/2021/12/5.2-Blue-Mountains-Informing-Council.pdf" TargetMode="External"/><Relationship Id="rId13" Type="http://schemas.openxmlformats.org/officeDocument/2006/relationships/hyperlink" Target="https://www.olservice.ca/consulting-training/consulting/bibliotheque-trillium" TargetMode="External"/><Relationship Id="rId3" Type="http://schemas.openxmlformats.org/officeDocument/2006/relationships/hyperlink" Target="https://ontariopubliclibraryguidelines.ca/wp-content/uploads/2021/12/4.1-Prince-Edward-Library-OPS-2020-Budget.xlsx" TargetMode="External"/><Relationship Id="rId7" Type="http://schemas.openxmlformats.org/officeDocument/2006/relationships/hyperlink" Target="https://www.olservice.ca/files/docs/develop/publications/samplepolicies/Trilliumpolicies_en/GovernancePolicies/GOV07BoardAdvocacy2018.docx" TargetMode="External"/><Relationship Id="rId12" Type="http://schemas.openxmlformats.org/officeDocument/2006/relationships/hyperlink" Target="https://ontariopubliclibraryguidelines.ca/wp-content/uploads/2021/12/6.4-AODA-Training.pdf" TargetMode="External"/><Relationship Id="rId2" Type="http://schemas.openxmlformats.org/officeDocument/2006/relationships/hyperlink" Target="https://ontariopubliclibraryguidelines.ca/wp-content/uploads/2021/12/3.2-Blue-Mountains-Year-in-Review.pdf" TargetMode="External"/><Relationship Id="rId16" Type="http://schemas.openxmlformats.org/officeDocument/2006/relationships/hyperlink" Target="https://www.olservice.ca/consulting-training/consulting/bibliotheque-trillium" TargetMode="External"/><Relationship Id="rId1" Type="http://schemas.openxmlformats.org/officeDocument/2006/relationships/hyperlink" Target="https://ontariopubliclibraryguidelines.ca/wp-content/uploads/2021/12/3.1-Blue-Mountains-Review-of-Plans.pdf" TargetMode="External"/><Relationship Id="rId6" Type="http://schemas.openxmlformats.org/officeDocument/2006/relationships/hyperlink" Target="https://ontariopubliclibraryguidelines.ca/wp-content/uploads/2021/12/4.4-Blue-Mountains-Financial-Reports-to-Gov.pdf" TargetMode="External"/><Relationship Id="rId11" Type="http://schemas.openxmlformats.org/officeDocument/2006/relationships/hyperlink" Target="https://ontariopubliclibraryguidelines.ca/wp-content/uploads/2021/12/6.2-Muskoka-Lakes-Board-Orientation.docx" TargetMode="External"/><Relationship Id="rId5" Type="http://schemas.openxmlformats.org/officeDocument/2006/relationships/hyperlink" Target="https://ontariopubliclibraryguidelines.ca/wp-content/uploads/2021/12/4.3-Midland-Financial-Reports.pdf" TargetMode="External"/><Relationship Id="rId15" Type="http://schemas.openxmlformats.org/officeDocument/2006/relationships/hyperlink" Target="https://www.olservice.ca/consulting-training/consulting/bibliotheque-trillium" TargetMode="External"/><Relationship Id="rId10" Type="http://schemas.openxmlformats.org/officeDocument/2006/relationships/hyperlink" Target="https://ontariopubliclibraryguidelines.ca/wp-content/uploads/2021/12/6.1-Blue-Mountains-Duties-of-Board.pdf" TargetMode="External"/><Relationship Id="rId4" Type="http://schemas.openxmlformats.org/officeDocument/2006/relationships/hyperlink" Target="https://ontariopubliclibraryguidelines.ca/wp-content/uploads/2021/12/4.2-Grand-Valley-Financial-Statement.xlsx" TargetMode="External"/><Relationship Id="rId9" Type="http://schemas.openxmlformats.org/officeDocument/2006/relationships/hyperlink" Target="https://ontariopubliclibraryguidelines.ca/wp-content/uploads/2021/12/5.3-Blue-Mountains-Meetings-with-Council.pdf" TargetMode="External"/><Relationship Id="rId14" Type="http://schemas.openxmlformats.org/officeDocument/2006/relationships/hyperlink" Target="https://www.olservice.ca/consulting-training/consulting/bibliotheque-trilliu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ontariopubliclibraryguidelines.ca/wp-content/uploads/2023/01/7.2-Branch-Profiles-June-2021.pdf" TargetMode="External"/><Relationship Id="rId13" Type="http://schemas.openxmlformats.org/officeDocument/2006/relationships/hyperlink" Target="https://ontariopubliclibraryguidelines.ca/wp-content/uploads/2021/12/11.3-Blue-Mountains-Tech-Inventory.pdf" TargetMode="External"/><Relationship Id="rId3" Type="http://schemas.openxmlformats.org/officeDocument/2006/relationships/hyperlink" Target="https://ontariopubliclibraryguidelines.ca/wp-content/uploads/2021/12/7.2-Blue-Mountains-Community-Analysis.pdf" TargetMode="External"/><Relationship Id="rId7" Type="http://schemas.openxmlformats.org/officeDocument/2006/relationships/hyperlink" Target="https://ontariopubliclibraryguidelines.ca/wp-content/uploads/2021/12/8.1-Blue-Mountains-Collection-Evaluation.pdf" TargetMode="External"/><Relationship Id="rId12" Type="http://schemas.openxmlformats.org/officeDocument/2006/relationships/hyperlink" Target="https://ontariopubliclibraryguidelines.ca/wp-content/uploads/2021/12/11.2-Tech-Training-Plan.pdf" TargetMode="External"/><Relationship Id="rId17" Type="http://schemas.openxmlformats.org/officeDocument/2006/relationships/hyperlink" Target="https://ontariopubliclibraryguidelines.ca/wp-content/uploads/2021/12/8.5-Collection-Maintenance-West-Perth.docx" TargetMode="External"/><Relationship Id="rId2" Type="http://schemas.openxmlformats.org/officeDocument/2006/relationships/hyperlink" Target="https://ontariopubliclibraryguidelines.ca/wp-content/uploads/2021/12/7.1-Prince-Edward-Planning-Policy.pdf" TargetMode="External"/><Relationship Id="rId16" Type="http://schemas.openxmlformats.org/officeDocument/2006/relationships/hyperlink" Target="https://ontariopubliclibraryguidelines.ca/wp-content/uploads/2021/12/8.5-Blue-Mountains-Inventory.pdf" TargetMode="External"/><Relationship Id="rId1" Type="http://schemas.openxmlformats.org/officeDocument/2006/relationships/hyperlink" Target="https://www.olservice.ca/files/docs/develop/publications/samplepolicies/Trilliumpolicies_en/GovernancePolicies/GOV05Planning2018.docx" TargetMode="External"/><Relationship Id="rId6" Type="http://schemas.openxmlformats.org/officeDocument/2006/relationships/hyperlink" Target="https://www.midlandlibrary.com/wp-content/uploads/2021/01/MPL-STRATEGIC-PLAN-FINAL-2021-2025.pdf" TargetMode="External"/><Relationship Id="rId11" Type="http://schemas.openxmlformats.org/officeDocument/2006/relationships/hyperlink" Target="https://ontariopubliclibraryguidelines.ca/wp-content/uploads/2021/12/11.1-Blue-Mountains-Tech-Plan.pdf" TargetMode="External"/><Relationship Id="rId5" Type="http://schemas.openxmlformats.org/officeDocument/2006/relationships/hyperlink" Target="https://ontariopubliclibraryguidelines.ca/wp-content/uploads/2021/12/7.6-Centre-Hastings-Public-Library-Strategic-Plan.docx" TargetMode="External"/><Relationship Id="rId15" Type="http://schemas.openxmlformats.org/officeDocument/2006/relationships/hyperlink" Target="https://ontariopubliclibraryguidelines.ca/wp-content/uploads/2021/12/11.5-Blue-Mountains-Business-Continuity.pdf" TargetMode="External"/><Relationship Id="rId10" Type="http://schemas.openxmlformats.org/officeDocument/2006/relationships/hyperlink" Target="https://ontariopubliclibraryguidelines.ca/wp-content/uploads/2021/12/10.3-Program-Evaluation.pdf" TargetMode="External"/><Relationship Id="rId4" Type="http://schemas.openxmlformats.org/officeDocument/2006/relationships/hyperlink" Target="https://ontariopubliclibraryguidelines.ca/wp-content/uploads/2021/12/7.5-Performance-Measures-Blue-Mountains.pdf" TargetMode="External"/><Relationship Id="rId9" Type="http://schemas.openxmlformats.org/officeDocument/2006/relationships/hyperlink" Target="https://ontariopubliclibraryguidelines.ca/wp-content/uploads/2021/12/10.2-Blue-Mountains-Program-Plan-2019.xlsx" TargetMode="External"/><Relationship Id="rId14" Type="http://schemas.openxmlformats.org/officeDocument/2006/relationships/hyperlink" Target="https://ontariopubliclibraryguidelines.ca/wp-content/uploads/2021/12/11.4-Blue-Mountains-Tech-Budget.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olservice.ca/files/docs/develop/publications/samplepolicies/Trilliumpolicies_en/OP12Circulation-2018.docx" TargetMode="External"/><Relationship Id="rId13" Type="http://schemas.openxmlformats.org/officeDocument/2006/relationships/hyperlink" Target="https://www.olservice.ca/files/docs/develop/publications/samplepolicies/Trilliumpolicies_en/OP11Teensinthelibrary-June2018.docx" TargetMode="External"/><Relationship Id="rId18" Type="http://schemas.openxmlformats.org/officeDocument/2006/relationships/hyperlink" Target="https://www.olservice.ca/files/docs/develop/publications/samplepolicies/Trilliumpolicies_en/OperationalPolicies/OP05ResourceSharing.docx" TargetMode="External"/><Relationship Id="rId3" Type="http://schemas.openxmlformats.org/officeDocument/2006/relationships/hyperlink" Target="https://www.olservice.ca/files/docs/develop/publications/samplepolicies/Trilliumpolicies_en/HumanResources/HR08WorkplaceViolence-2020.docx" TargetMode="External"/><Relationship Id="rId21" Type="http://schemas.openxmlformats.org/officeDocument/2006/relationships/hyperlink" Target="https://www.olservice.ca/files/docs/develop/publications/samplepolicies/Trilliumpolicies_en/HumanResources/HR10EmployeeConduct-r.docx" TargetMode="External"/><Relationship Id="rId7" Type="http://schemas.openxmlformats.org/officeDocument/2006/relationships/hyperlink" Target="https://www.olservice.ca/files/docs/develop/publications/samplepolicies/Trilliumpolicies_en/FN04IntellectualFreedom2012revision.docx" TargetMode="External"/><Relationship Id="rId12" Type="http://schemas.openxmlformats.org/officeDocument/2006/relationships/hyperlink" Target="https://www.olservice.ca/files/docs/develop/publications/samplepolicies/Trilliumpolicies_en/OP10Childreninthelibrary-June2018.docx" TargetMode="External"/><Relationship Id="rId17" Type="http://schemas.openxmlformats.org/officeDocument/2006/relationships/hyperlink" Target="https://www.olservice.ca/files/docs/develop/publications/samplepolicies/Trilliumpolicies_en/OperationalPolicies/OP08MeetingRooms.docx" TargetMode="External"/><Relationship Id="rId2" Type="http://schemas.openxmlformats.org/officeDocument/2006/relationships/hyperlink" Target="https://ontariopubliclibraryguidelines.ca/wp-content/uploads/2021/12/12.2-Blue-Mountains-Work-Alone.pdf" TargetMode="External"/><Relationship Id="rId16" Type="http://schemas.openxmlformats.org/officeDocument/2006/relationships/hyperlink" Target="https://www.olservice.ca/files/docs/develop/publications/samplepolicies/Trilliumpolicies_en/OP13LocalHistory-2018.docx" TargetMode="External"/><Relationship Id="rId20" Type="http://schemas.openxmlformats.org/officeDocument/2006/relationships/hyperlink" Target="https://www.ffpltc.ca/policy/operational/OP-04" TargetMode="External"/><Relationship Id="rId1" Type="http://schemas.openxmlformats.org/officeDocument/2006/relationships/hyperlink" Target="https://www.olservice.ca/files/docs/develop/publications/samplepolicies/Trilliumpolicies_en/HumanResources/HR09HealthandSafety-2020.docx" TargetMode="External"/><Relationship Id="rId6" Type="http://schemas.openxmlformats.org/officeDocument/2006/relationships/hyperlink" Target="https://www.olservice.ca/files/docs/develop/publications/samplepolicies/Trilliumpolicies_en/OP04CollectionDevelopment2019.docx" TargetMode="External"/><Relationship Id="rId11" Type="http://schemas.openxmlformats.org/officeDocument/2006/relationships/hyperlink" Target="https://www.olservice.ca/files/docs/develop/publications/samplepolicies/Trilliumpolicies_en/OperationalPolicies/OP15AccessibilityintheLibrary.docx" TargetMode="External"/><Relationship Id="rId5" Type="http://schemas.openxmlformats.org/officeDocument/2006/relationships/hyperlink" Target="https://www.olservice.ca/files/docs/develop/publications/samplepolicies/Trilliumpolicies_en/HumanResources/HR10EmployeeConduct-r.docx" TargetMode="External"/><Relationship Id="rId15" Type="http://schemas.openxmlformats.org/officeDocument/2006/relationships/hyperlink" Target="https://www.olservice.ca/files/docs/develop/publications/samplepolicies/Trilliumpolicies_en/OP09CommunityInformation2019.docx" TargetMode="External"/><Relationship Id="rId10" Type="http://schemas.openxmlformats.org/officeDocument/2006/relationships/hyperlink" Target="https://www.olservice.ca/files/docs/develop/publications/samplepolicies/Trilliumpolicies_en/OP14InformationServices-2018.docx" TargetMode="External"/><Relationship Id="rId19" Type="http://schemas.openxmlformats.org/officeDocument/2006/relationships/hyperlink" Target="https://www.olservice.ca/files/docs/develop/publications/samplepolicies/Trilliumpolicies_en/OperationalPolicies/OP07InternetServicesTechnology2019.docx" TargetMode="External"/><Relationship Id="rId4" Type="http://schemas.openxmlformats.org/officeDocument/2006/relationships/hyperlink" Target="https://www.olservice.ca/files/docs/develop/publications/samplepolicies/Trilliumpolicies_en/HumanResources/HR07WorkplaceHarassment-2020.docx" TargetMode="External"/><Relationship Id="rId9" Type="http://schemas.openxmlformats.org/officeDocument/2006/relationships/hyperlink" Target="https://www.olservice.ca/files/docs/develop/publications/samplepolicies/Trilliumpolicies_en/OperationalPolicies/OP01PrivacyAccessElectronicMessages-2019.docx" TargetMode="External"/><Relationship Id="rId14" Type="http://schemas.openxmlformats.org/officeDocument/2006/relationships/hyperlink" Target="https://www.olservice.ca/files/docs/develop/publications/samplepolicies/Trilliumpolicies_en/OperationalPolicies/OP06ProgrammingPolicy.doc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ontariopubliclibraryguidelines.ca/wp-content/uploads/2021/12/18.4-PLAN-Workplace-Violence-_-Sexual-Violence-Program-Blue-Mountains.pdf" TargetMode="External"/><Relationship Id="rId2" Type="http://schemas.openxmlformats.org/officeDocument/2006/relationships/hyperlink" Target="https://www.ffpltc.ca/policy/governance/GOV-08" TargetMode="External"/><Relationship Id="rId1" Type="http://schemas.openxmlformats.org/officeDocument/2006/relationships/hyperlink" Target="https://www.ffpltc.ca/policy/human-resources/HR-07" TargetMode="External"/><Relationship Id="rId5" Type="http://schemas.openxmlformats.org/officeDocument/2006/relationships/hyperlink" Target="https://sp.ltc.gov.on.ca/sites/mol/drs/ca/Pages/default_fr.aspx" TargetMode="External"/><Relationship Id="rId4" Type="http://schemas.openxmlformats.org/officeDocument/2006/relationships/hyperlink" Target="https://ontariopubliclibraryguidelines.ca/wp-content/uploads/2021/12/18.5-PLAN-Workplace-Discrimination-Program-Blue-Mountains.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ontariopubliclibraryguidelines.ca/wp-content/uploads/2021/12/21.4-Blue-Mountains-Holds.pdf" TargetMode="External"/><Relationship Id="rId1" Type="http://schemas.openxmlformats.org/officeDocument/2006/relationships/hyperlink" Target="https://ontariopubliclibraryguidelines.ca/wp-content/uploads/2021/12/21.2-Blue-Mountains-Withdraw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MJ35"/>
  <sheetViews>
    <sheetView zoomScale="130" zoomScaleNormal="130" zoomScalePageLayoutView="60" workbookViewId="0">
      <selection activeCell="S14" sqref="S14"/>
    </sheetView>
  </sheetViews>
  <sheetFormatPr defaultColWidth="9.1796875" defaultRowHeight="14.5" x14ac:dyDescent="0.35"/>
  <cols>
    <col min="1" max="1" width="3.81640625" style="1" customWidth="1"/>
    <col min="2" max="20" width="9.1796875" style="1"/>
    <col min="21" max="21" width="3.7265625" style="1" customWidth="1"/>
    <col min="22" max="1024" width="9.1796875" style="1"/>
  </cols>
  <sheetData>
    <row r="2" spans="2:20" x14ac:dyDescent="0.35">
      <c r="B2" s="2"/>
      <c r="C2" s="3"/>
      <c r="D2" s="3"/>
      <c r="E2" s="3"/>
      <c r="F2" s="3"/>
      <c r="G2" s="3"/>
      <c r="H2" s="3"/>
      <c r="I2" s="3"/>
      <c r="J2" s="3"/>
      <c r="K2" s="3"/>
      <c r="L2" s="3"/>
      <c r="M2" s="3"/>
      <c r="N2" s="3"/>
      <c r="O2" s="3"/>
      <c r="P2" s="3"/>
      <c r="Q2" s="3"/>
      <c r="R2" s="3"/>
      <c r="S2" s="3"/>
      <c r="T2" s="4"/>
    </row>
    <row r="3" spans="2:20" x14ac:dyDescent="0.35">
      <c r="B3" s="5"/>
      <c r="C3" s="6"/>
      <c r="D3" s="6"/>
      <c r="E3" s="6"/>
      <c r="F3" s="6"/>
      <c r="G3" s="6"/>
      <c r="H3" s="6"/>
      <c r="I3" s="6"/>
      <c r="J3" s="6"/>
      <c r="K3" s="6"/>
      <c r="L3" s="6"/>
      <c r="M3" s="6"/>
      <c r="N3" s="6"/>
      <c r="O3" s="6"/>
      <c r="P3" s="6"/>
      <c r="Q3" s="6"/>
      <c r="R3" s="6"/>
      <c r="S3" s="6"/>
      <c r="T3" s="7"/>
    </row>
    <row r="4" spans="2:20" ht="20" x14ac:dyDescent="0.4">
      <c r="B4" s="8" t="s">
        <v>0</v>
      </c>
      <c r="C4" s="6" t="s">
        <v>1</v>
      </c>
      <c r="D4" s="6"/>
      <c r="E4" s="6"/>
      <c r="F4" s="6"/>
      <c r="G4" s="6"/>
      <c r="H4" s="6"/>
      <c r="I4" s="6"/>
      <c r="J4" s="6"/>
      <c r="K4" s="6"/>
      <c r="L4" s="6"/>
      <c r="M4" s="6"/>
      <c r="N4" s="6"/>
      <c r="O4" s="6"/>
      <c r="P4" s="6"/>
      <c r="Q4" s="6"/>
      <c r="R4" s="6"/>
      <c r="S4" s="6"/>
      <c r="T4" s="7"/>
    </row>
    <row r="5" spans="2:20" x14ac:dyDescent="0.35">
      <c r="B5" s="5"/>
      <c r="C5" s="6"/>
      <c r="D5" s="6"/>
      <c r="E5" s="6"/>
      <c r="F5" s="6"/>
      <c r="G5" s="6"/>
      <c r="H5" s="6"/>
      <c r="I5" s="6"/>
      <c r="J5" s="6"/>
      <c r="K5" s="6"/>
      <c r="L5" s="6"/>
      <c r="M5" s="6"/>
      <c r="N5" s="6"/>
      <c r="O5" s="6"/>
      <c r="P5" s="6"/>
      <c r="Q5" s="6"/>
      <c r="R5" s="6"/>
      <c r="S5" s="6"/>
      <c r="T5" s="7"/>
    </row>
    <row r="6" spans="2:20" x14ac:dyDescent="0.35">
      <c r="B6" s="5"/>
      <c r="C6" s="6"/>
      <c r="D6" s="6"/>
      <c r="E6" s="6"/>
      <c r="F6" s="6"/>
      <c r="G6" s="6"/>
      <c r="H6" s="6"/>
      <c r="I6" s="6"/>
      <c r="J6" s="6"/>
      <c r="K6" s="6"/>
      <c r="L6" s="6"/>
      <c r="M6" s="6"/>
      <c r="N6" s="6"/>
      <c r="O6" s="6"/>
      <c r="P6" s="6"/>
      <c r="Q6" s="6"/>
      <c r="R6" s="6"/>
      <c r="S6" s="6"/>
      <c r="T6" s="7"/>
    </row>
    <row r="7" spans="2:20" x14ac:dyDescent="0.35">
      <c r="B7" s="5"/>
      <c r="C7" s="6"/>
      <c r="D7" s="6"/>
      <c r="E7" s="6"/>
      <c r="F7" s="6"/>
      <c r="G7" s="6"/>
      <c r="H7" s="6"/>
      <c r="I7" s="6"/>
      <c r="J7" s="6"/>
      <c r="K7" s="6"/>
      <c r="L7" s="6"/>
      <c r="M7" s="6"/>
      <c r="N7" s="6"/>
      <c r="O7" s="6"/>
      <c r="P7" s="6"/>
      <c r="Q7" s="6"/>
      <c r="R7" s="6"/>
      <c r="S7" s="6"/>
      <c r="T7" s="7"/>
    </row>
    <row r="8" spans="2:20" ht="20" x14ac:dyDescent="0.4">
      <c r="B8" s="9" t="s">
        <v>2</v>
      </c>
      <c r="C8" s="6" t="s">
        <v>537</v>
      </c>
      <c r="D8" s="6"/>
      <c r="E8" s="6"/>
      <c r="F8" s="6"/>
      <c r="G8" s="6"/>
      <c r="H8" s="6"/>
      <c r="I8" s="6"/>
      <c r="J8" s="6"/>
      <c r="K8" s="6"/>
      <c r="L8" s="6"/>
      <c r="M8" s="6"/>
      <c r="N8" s="6"/>
      <c r="O8" s="6"/>
      <c r="P8" s="6"/>
      <c r="Q8" s="6"/>
      <c r="R8" s="6"/>
      <c r="S8" s="6"/>
      <c r="T8" s="7"/>
    </row>
    <row r="9" spans="2:20" x14ac:dyDescent="0.35">
      <c r="B9" s="5"/>
      <c r="C9" s="6"/>
      <c r="D9" s="6"/>
      <c r="E9" s="6"/>
      <c r="F9" s="6"/>
      <c r="G9" s="6"/>
      <c r="H9" s="6"/>
      <c r="I9" s="6"/>
      <c r="J9" s="6"/>
      <c r="K9" s="6"/>
      <c r="L9" s="6"/>
      <c r="M9" s="6"/>
      <c r="N9" s="6"/>
      <c r="O9" s="6"/>
      <c r="P9" s="6"/>
      <c r="Q9" s="6"/>
      <c r="R9" s="6"/>
      <c r="S9" s="6"/>
      <c r="T9" s="7"/>
    </row>
    <row r="10" spans="2:20" x14ac:dyDescent="0.35">
      <c r="B10" s="5"/>
      <c r="C10" s="6"/>
      <c r="D10" s="6"/>
      <c r="E10" s="6"/>
      <c r="F10" s="6"/>
      <c r="G10" s="6"/>
      <c r="H10" s="6"/>
      <c r="I10" s="6"/>
      <c r="J10" s="6"/>
      <c r="K10" s="6"/>
      <c r="L10" s="6"/>
      <c r="M10" s="6"/>
      <c r="N10" s="6"/>
      <c r="O10" s="6"/>
      <c r="P10" s="6"/>
      <c r="Q10" s="6"/>
      <c r="R10" s="6"/>
      <c r="S10" s="6"/>
      <c r="T10" s="7"/>
    </row>
    <row r="11" spans="2:20" x14ac:dyDescent="0.35">
      <c r="B11" s="5"/>
      <c r="C11" s="6"/>
      <c r="D11" s="6"/>
      <c r="E11" s="6"/>
      <c r="F11" s="6"/>
      <c r="G11" s="6"/>
      <c r="H11" s="6"/>
      <c r="I11" s="6"/>
      <c r="J11" s="6"/>
      <c r="K11" s="6"/>
      <c r="L11" s="6"/>
      <c r="M11" s="6"/>
      <c r="N11" s="6"/>
      <c r="O11" s="6"/>
      <c r="P11" s="6"/>
      <c r="Q11" s="6"/>
      <c r="R11" s="6"/>
      <c r="S11" s="6"/>
      <c r="T11" s="7"/>
    </row>
    <row r="12" spans="2:20" x14ac:dyDescent="0.35">
      <c r="B12" s="5"/>
      <c r="C12" s="6"/>
      <c r="D12" s="6"/>
      <c r="E12" s="6"/>
      <c r="F12" s="6"/>
      <c r="G12" s="6"/>
      <c r="H12" s="6"/>
      <c r="I12" s="6"/>
      <c r="J12" s="6"/>
      <c r="K12" s="6"/>
      <c r="L12" s="6"/>
      <c r="M12" s="6"/>
      <c r="N12" s="6"/>
      <c r="O12" s="6"/>
      <c r="P12" s="6"/>
      <c r="Q12" s="6"/>
      <c r="R12" s="6"/>
      <c r="S12" s="6"/>
      <c r="T12" s="7"/>
    </row>
    <row r="13" spans="2:20" x14ac:dyDescent="0.35">
      <c r="B13" s="5"/>
      <c r="C13" s="6"/>
      <c r="D13" s="6"/>
      <c r="E13" s="6"/>
      <c r="F13" s="6"/>
      <c r="G13" s="6"/>
      <c r="H13" s="6"/>
      <c r="I13" s="6"/>
      <c r="J13" s="6"/>
      <c r="K13" s="6"/>
      <c r="L13" s="6"/>
      <c r="M13" s="6"/>
      <c r="N13" s="6"/>
      <c r="O13" s="6"/>
      <c r="P13" s="6"/>
      <c r="Q13" s="6"/>
      <c r="R13" s="6"/>
      <c r="S13" s="6"/>
      <c r="T13" s="7"/>
    </row>
    <row r="14" spans="2:20" x14ac:dyDescent="0.35">
      <c r="B14" s="5"/>
      <c r="C14" s="6"/>
      <c r="D14" s="6"/>
      <c r="E14" s="6"/>
      <c r="F14" s="6"/>
      <c r="G14" s="6"/>
      <c r="H14" s="6"/>
      <c r="I14" s="6"/>
      <c r="J14" s="6"/>
      <c r="K14" s="6"/>
      <c r="L14" s="6"/>
      <c r="M14" s="6"/>
      <c r="N14" s="6"/>
      <c r="O14" s="6"/>
      <c r="P14" s="6"/>
      <c r="Q14" s="6"/>
      <c r="R14" s="6"/>
      <c r="S14" s="6"/>
      <c r="T14" s="7"/>
    </row>
    <row r="15" spans="2:20" x14ac:dyDescent="0.35">
      <c r="B15" s="5"/>
      <c r="C15" s="6"/>
      <c r="D15" s="6"/>
      <c r="E15" s="6"/>
      <c r="F15" s="6"/>
      <c r="G15" s="6"/>
      <c r="H15" s="6"/>
      <c r="I15" s="6"/>
      <c r="J15" s="6"/>
      <c r="K15" s="6"/>
      <c r="L15" s="6"/>
      <c r="M15" s="6"/>
      <c r="N15" s="6"/>
      <c r="O15" s="6"/>
      <c r="P15" s="6"/>
      <c r="Q15" s="6"/>
      <c r="R15" s="6"/>
      <c r="S15" s="6"/>
      <c r="T15" s="7"/>
    </row>
    <row r="16" spans="2:20" x14ac:dyDescent="0.35">
      <c r="B16" s="5"/>
      <c r="C16" s="6"/>
      <c r="D16" s="6"/>
      <c r="E16" s="6"/>
      <c r="F16" s="6"/>
      <c r="G16" s="6"/>
      <c r="H16" s="6"/>
      <c r="I16" s="6"/>
      <c r="J16" s="6"/>
      <c r="K16" s="6"/>
      <c r="L16" s="6"/>
      <c r="M16" s="6"/>
      <c r="N16" s="6"/>
      <c r="O16" s="6"/>
      <c r="P16" s="6"/>
      <c r="Q16" s="6"/>
      <c r="R16" s="6"/>
      <c r="S16" s="6"/>
      <c r="T16" s="7"/>
    </row>
    <row r="17" spans="2:20" x14ac:dyDescent="0.35">
      <c r="B17" s="5"/>
      <c r="C17" s="6"/>
      <c r="D17" s="6"/>
      <c r="E17" s="6"/>
      <c r="F17" s="6"/>
      <c r="G17" s="6"/>
      <c r="H17" s="6"/>
      <c r="I17" s="6"/>
      <c r="J17" s="6"/>
      <c r="K17" s="6"/>
      <c r="L17" s="6"/>
      <c r="M17" s="6"/>
      <c r="N17" s="6"/>
      <c r="O17" s="6"/>
      <c r="P17" s="6"/>
      <c r="Q17" s="6"/>
      <c r="R17" s="6"/>
      <c r="S17" s="6"/>
      <c r="T17" s="7"/>
    </row>
    <row r="18" spans="2:20" ht="20" x14ac:dyDescent="0.4">
      <c r="B18" s="8" t="s">
        <v>3</v>
      </c>
      <c r="C18" s="6" t="s">
        <v>4</v>
      </c>
      <c r="D18" s="6"/>
      <c r="E18" s="6"/>
      <c r="F18" s="6"/>
      <c r="G18" s="6"/>
      <c r="H18" s="6"/>
      <c r="I18" s="6"/>
      <c r="J18" s="6"/>
      <c r="K18" s="6"/>
      <c r="L18" s="6"/>
      <c r="M18" s="6"/>
      <c r="N18" s="6"/>
      <c r="O18" s="6"/>
      <c r="P18" s="6"/>
      <c r="Q18" s="6"/>
      <c r="R18" s="6"/>
      <c r="S18" s="6"/>
      <c r="T18" s="7"/>
    </row>
    <row r="19" spans="2:20" x14ac:dyDescent="0.35">
      <c r="B19" s="5"/>
      <c r="C19" s="6"/>
      <c r="D19" s="6"/>
      <c r="E19" s="6"/>
      <c r="F19" s="6"/>
      <c r="G19" s="6"/>
      <c r="H19" s="6"/>
      <c r="I19" s="6"/>
      <c r="J19" s="6"/>
      <c r="K19" s="6"/>
      <c r="L19" s="6"/>
      <c r="M19" s="6"/>
      <c r="N19" s="6"/>
      <c r="O19" s="6"/>
      <c r="P19" s="6"/>
      <c r="Q19" s="6"/>
      <c r="R19" s="6"/>
      <c r="S19" s="6"/>
      <c r="T19" s="7"/>
    </row>
    <row r="20" spans="2:20" x14ac:dyDescent="0.35">
      <c r="B20" s="5"/>
      <c r="C20" s="6"/>
      <c r="D20" s="6"/>
      <c r="E20" s="6"/>
      <c r="F20" s="6"/>
      <c r="G20" s="6"/>
      <c r="H20" s="6"/>
      <c r="I20" s="6"/>
      <c r="J20" s="6"/>
      <c r="K20" s="6"/>
      <c r="L20" s="6"/>
      <c r="M20" s="6"/>
      <c r="N20" s="6"/>
      <c r="O20" s="6"/>
      <c r="P20" s="6"/>
      <c r="Q20" s="6"/>
      <c r="R20" s="6"/>
      <c r="S20" s="6"/>
      <c r="T20" s="7"/>
    </row>
    <row r="21" spans="2:20" x14ac:dyDescent="0.35">
      <c r="B21" s="5"/>
      <c r="C21" s="6"/>
      <c r="D21" s="6"/>
      <c r="E21" s="6"/>
      <c r="F21" s="6"/>
      <c r="G21" s="6"/>
      <c r="H21" s="6"/>
      <c r="I21" s="6"/>
      <c r="J21" s="6"/>
      <c r="K21" s="6"/>
      <c r="L21" s="6"/>
      <c r="M21" s="6"/>
      <c r="N21" s="6"/>
      <c r="O21" s="6"/>
      <c r="P21" s="6"/>
      <c r="Q21" s="6"/>
      <c r="R21" s="6"/>
      <c r="S21" s="6"/>
      <c r="T21" s="7"/>
    </row>
    <row r="22" spans="2:20" x14ac:dyDescent="0.35">
      <c r="B22" s="5"/>
      <c r="C22" s="6"/>
      <c r="D22" s="6"/>
      <c r="E22" s="6"/>
      <c r="F22" s="6"/>
      <c r="G22" s="6"/>
      <c r="H22" s="6"/>
      <c r="I22" s="6"/>
      <c r="J22" s="6"/>
      <c r="K22" s="6"/>
      <c r="L22" s="6"/>
      <c r="M22" s="6"/>
      <c r="N22" s="6"/>
      <c r="O22" s="6"/>
      <c r="P22" s="6"/>
      <c r="Q22" s="6"/>
      <c r="R22" s="6"/>
      <c r="S22" s="6"/>
      <c r="T22" s="7"/>
    </row>
    <row r="23" spans="2:20" x14ac:dyDescent="0.35">
      <c r="B23" s="5"/>
      <c r="C23" s="6"/>
      <c r="D23" s="6"/>
      <c r="E23" s="6"/>
      <c r="F23" s="6"/>
      <c r="G23" s="6"/>
      <c r="H23" s="6"/>
      <c r="I23" s="6"/>
      <c r="J23" s="6"/>
      <c r="K23" s="6"/>
      <c r="L23" s="6"/>
      <c r="M23" s="6"/>
      <c r="N23" s="6"/>
      <c r="O23" s="6"/>
      <c r="P23" s="6"/>
      <c r="Q23" s="6"/>
      <c r="R23" s="6"/>
      <c r="S23" s="6"/>
      <c r="T23" s="7"/>
    </row>
    <row r="24" spans="2:20" x14ac:dyDescent="0.35">
      <c r="B24" s="5"/>
      <c r="C24" s="6"/>
      <c r="D24" s="6"/>
      <c r="E24" s="6"/>
      <c r="F24" s="6"/>
      <c r="G24" s="6"/>
      <c r="H24" s="6"/>
      <c r="I24" s="6"/>
      <c r="J24" s="6"/>
      <c r="K24" s="6"/>
      <c r="L24" s="6"/>
      <c r="M24" s="6"/>
      <c r="N24" s="6"/>
      <c r="O24" s="6"/>
      <c r="P24" s="6"/>
      <c r="Q24" s="6"/>
      <c r="R24" s="6"/>
      <c r="S24" s="6"/>
      <c r="T24" s="7"/>
    </row>
    <row r="25" spans="2:20" x14ac:dyDescent="0.35">
      <c r="B25" s="5"/>
      <c r="C25" s="6"/>
      <c r="D25" s="6"/>
      <c r="E25" s="6"/>
      <c r="F25" s="6"/>
      <c r="G25" s="6"/>
      <c r="H25" s="6"/>
      <c r="I25" s="6"/>
      <c r="J25" s="6"/>
      <c r="K25" s="6"/>
      <c r="L25" s="6"/>
      <c r="M25" s="6"/>
      <c r="N25" s="6"/>
      <c r="O25" s="6"/>
      <c r="P25" s="6"/>
      <c r="Q25" s="6"/>
      <c r="R25" s="6"/>
      <c r="S25" s="6"/>
      <c r="T25" s="7"/>
    </row>
    <row r="26" spans="2:20" x14ac:dyDescent="0.35">
      <c r="B26" s="5"/>
      <c r="C26" s="6"/>
      <c r="D26" s="6"/>
      <c r="E26" s="6"/>
      <c r="F26" s="6"/>
      <c r="G26" s="6"/>
      <c r="H26" s="6"/>
      <c r="I26" s="6"/>
      <c r="J26" s="6"/>
      <c r="K26" s="6"/>
      <c r="L26" s="6"/>
      <c r="M26" s="6"/>
      <c r="N26" s="6"/>
      <c r="O26" s="6"/>
      <c r="P26" s="6"/>
      <c r="Q26" s="6"/>
      <c r="R26" s="6"/>
      <c r="S26" s="6"/>
      <c r="T26" s="7"/>
    </row>
    <row r="27" spans="2:20" x14ac:dyDescent="0.35">
      <c r="B27" s="5"/>
      <c r="C27" s="6"/>
      <c r="D27" s="6"/>
      <c r="E27" s="6"/>
      <c r="F27" s="6"/>
      <c r="G27" s="6"/>
      <c r="H27" s="6"/>
      <c r="I27" s="6"/>
      <c r="J27" s="6"/>
      <c r="K27" s="6"/>
      <c r="L27" s="6"/>
      <c r="M27" s="6"/>
      <c r="N27" s="6"/>
      <c r="O27" s="6"/>
      <c r="P27" s="6"/>
      <c r="Q27" s="6"/>
      <c r="R27" s="6"/>
      <c r="S27" s="6"/>
      <c r="T27" s="7"/>
    </row>
    <row r="28" spans="2:20" x14ac:dyDescent="0.35">
      <c r="B28" s="5"/>
      <c r="C28" s="6"/>
      <c r="D28" s="6"/>
      <c r="E28" s="6"/>
      <c r="F28" s="6"/>
      <c r="G28" s="6"/>
      <c r="H28" s="6"/>
      <c r="I28" s="6"/>
      <c r="J28" s="6"/>
      <c r="K28" s="6"/>
      <c r="L28" s="6"/>
      <c r="M28" s="6"/>
      <c r="N28" s="6"/>
      <c r="O28" s="6"/>
      <c r="P28" s="6"/>
      <c r="Q28" s="6"/>
      <c r="R28" s="6"/>
      <c r="S28" s="6"/>
      <c r="T28" s="7"/>
    </row>
    <row r="29" spans="2:20" x14ac:dyDescent="0.35">
      <c r="B29" s="5"/>
      <c r="C29" s="6"/>
      <c r="D29" s="6"/>
      <c r="E29" s="6"/>
      <c r="F29" s="6"/>
      <c r="G29" s="6"/>
      <c r="H29" s="6"/>
      <c r="I29" s="6"/>
      <c r="J29" s="6"/>
      <c r="K29" s="6"/>
      <c r="L29" s="6"/>
      <c r="M29" s="6"/>
      <c r="N29" s="6"/>
      <c r="O29" s="6"/>
      <c r="P29" s="6"/>
      <c r="Q29" s="6"/>
      <c r="R29" s="6"/>
      <c r="S29" s="6"/>
      <c r="T29" s="7"/>
    </row>
    <row r="30" spans="2:20" x14ac:dyDescent="0.35">
      <c r="B30" s="5"/>
      <c r="C30" s="6"/>
      <c r="D30" s="6"/>
      <c r="E30" s="6"/>
      <c r="F30" s="6"/>
      <c r="G30" s="6"/>
      <c r="H30" s="6"/>
      <c r="I30" s="6"/>
      <c r="J30" s="6"/>
      <c r="K30" s="6"/>
      <c r="L30" s="6"/>
      <c r="M30" s="6"/>
      <c r="N30" s="6"/>
      <c r="O30" s="6"/>
      <c r="P30" s="6"/>
      <c r="Q30" s="6"/>
      <c r="R30" s="6"/>
      <c r="S30" s="6"/>
      <c r="T30" s="7"/>
    </row>
    <row r="31" spans="2:20" x14ac:dyDescent="0.35">
      <c r="B31" s="5"/>
      <c r="C31" s="6"/>
      <c r="D31" s="6"/>
      <c r="E31" s="6"/>
      <c r="F31" s="6"/>
      <c r="G31" s="6"/>
      <c r="H31" s="6"/>
      <c r="I31" s="6"/>
      <c r="J31" s="6"/>
      <c r="K31" s="6"/>
      <c r="L31" s="6"/>
      <c r="M31" s="6"/>
      <c r="N31" s="6"/>
      <c r="O31" s="6"/>
      <c r="P31" s="6"/>
      <c r="Q31" s="6"/>
      <c r="R31" s="6"/>
      <c r="S31" s="6"/>
      <c r="T31" s="7"/>
    </row>
    <row r="32" spans="2:20" x14ac:dyDescent="0.35">
      <c r="B32" s="5"/>
      <c r="C32" s="6"/>
      <c r="D32" s="6"/>
      <c r="E32" s="6"/>
      <c r="F32" s="6"/>
      <c r="G32" s="6"/>
      <c r="H32" s="6"/>
      <c r="I32" s="6"/>
      <c r="J32" s="6"/>
      <c r="K32" s="6"/>
      <c r="L32" s="6"/>
      <c r="M32" s="6"/>
      <c r="N32" s="6"/>
      <c r="O32" s="6"/>
      <c r="P32" s="6"/>
      <c r="Q32" s="6"/>
      <c r="R32" s="6"/>
      <c r="S32" s="6"/>
      <c r="T32" s="7"/>
    </row>
    <row r="33" spans="2:20" x14ac:dyDescent="0.35">
      <c r="B33" s="5"/>
      <c r="C33" s="6"/>
      <c r="D33" s="6"/>
      <c r="E33" s="6"/>
      <c r="F33" s="6"/>
      <c r="G33" s="6"/>
      <c r="H33" s="6"/>
      <c r="I33" s="6"/>
      <c r="J33" s="6"/>
      <c r="K33" s="6"/>
      <c r="L33" s="6"/>
      <c r="M33" s="6"/>
      <c r="N33" s="6"/>
      <c r="O33" s="6"/>
      <c r="P33" s="6"/>
      <c r="Q33" s="6"/>
      <c r="R33" s="6"/>
      <c r="S33" s="6"/>
      <c r="T33" s="7"/>
    </row>
    <row r="34" spans="2:20" x14ac:dyDescent="0.35">
      <c r="B34" s="5"/>
      <c r="C34" s="6"/>
      <c r="D34" s="6"/>
      <c r="E34" s="6"/>
      <c r="F34" s="6"/>
      <c r="G34" s="6"/>
      <c r="H34" s="6"/>
      <c r="I34" s="6"/>
      <c r="J34" s="6"/>
      <c r="K34" s="6"/>
      <c r="L34" s="6"/>
      <c r="M34" s="6"/>
      <c r="N34" s="6"/>
      <c r="O34" s="6"/>
      <c r="P34" s="6"/>
      <c r="Q34" s="6"/>
      <c r="R34" s="6"/>
      <c r="S34" s="6"/>
      <c r="T34" s="7"/>
    </row>
    <row r="35" spans="2:20" x14ac:dyDescent="0.35">
      <c r="B35" s="10"/>
      <c r="C35" s="11"/>
      <c r="D35" s="11"/>
      <c r="E35" s="11"/>
      <c r="F35" s="11"/>
      <c r="G35" s="11"/>
      <c r="H35" s="11"/>
      <c r="I35" s="11"/>
      <c r="J35" s="11"/>
      <c r="K35" s="11"/>
      <c r="L35" s="11"/>
      <c r="M35" s="11"/>
      <c r="N35" s="11"/>
      <c r="O35" s="11"/>
      <c r="P35" s="11"/>
      <c r="Q35" s="11"/>
      <c r="R35" s="11"/>
      <c r="S35" s="11"/>
      <c r="T35" s="12"/>
    </row>
  </sheetData>
  <printOptions horizontalCentered="1"/>
  <pageMargins left="0.7" right="0.7" top="0.75" bottom="0.75" header="0.511811023622047" footer="0.511811023622047"/>
  <pageSetup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8"/>
  <sheetViews>
    <sheetView tabSelected="1" zoomScaleNormal="100" zoomScalePageLayoutView="60" workbookViewId="0">
      <selection activeCell="E3" sqref="E3"/>
    </sheetView>
  </sheetViews>
  <sheetFormatPr defaultColWidth="8.7265625" defaultRowHeight="14.5" x14ac:dyDescent="0.35"/>
  <cols>
    <col min="1" max="1" width="5.81640625" style="148" customWidth="1"/>
    <col min="2" max="2" width="75.7265625" customWidth="1"/>
    <col min="3" max="3" width="68.54296875" customWidth="1"/>
    <col min="4" max="4" width="10.54296875" style="34" customWidth="1"/>
    <col min="5" max="7" width="14.1796875" style="34" customWidth="1"/>
    <col min="8" max="10" width="24.81640625" style="35" customWidth="1"/>
  </cols>
  <sheetData>
    <row r="1" spans="1:15" ht="52.5" x14ac:dyDescent="0.35">
      <c r="A1" s="144"/>
      <c r="B1" s="36" t="s">
        <v>178</v>
      </c>
      <c r="C1" s="98" t="s">
        <v>331</v>
      </c>
      <c r="D1" s="98" t="s">
        <v>332</v>
      </c>
      <c r="E1" s="37" t="s">
        <v>309</v>
      </c>
      <c r="F1" s="37" t="s">
        <v>180</v>
      </c>
      <c r="G1" s="37" t="s">
        <v>538</v>
      </c>
      <c r="H1" s="37" t="s">
        <v>539</v>
      </c>
      <c r="I1" s="37" t="s">
        <v>181</v>
      </c>
      <c r="J1" s="37" t="s">
        <v>182</v>
      </c>
      <c r="K1" s="6"/>
      <c r="L1" s="6"/>
      <c r="M1" s="6"/>
      <c r="N1" s="6"/>
      <c r="O1" s="6"/>
    </row>
    <row r="2" spans="1:15" ht="15.5" x14ac:dyDescent="0.35">
      <c r="A2" s="154"/>
      <c r="B2" s="70" t="s">
        <v>220</v>
      </c>
      <c r="C2" s="70"/>
      <c r="D2" s="78"/>
      <c r="E2" s="78"/>
      <c r="F2" s="78"/>
      <c r="G2" s="39"/>
      <c r="H2" s="68"/>
      <c r="I2" s="68"/>
      <c r="J2" s="68"/>
      <c r="K2" s="6"/>
      <c r="L2" s="6"/>
      <c r="M2" s="6"/>
      <c r="N2" s="6"/>
      <c r="O2" s="6"/>
    </row>
    <row r="3" spans="1:15" ht="58" x14ac:dyDescent="0.35">
      <c r="A3" s="135">
        <v>27.1</v>
      </c>
      <c r="B3" s="113" t="s">
        <v>292</v>
      </c>
      <c r="C3" s="112"/>
      <c r="D3" s="81" t="s">
        <v>185</v>
      </c>
      <c r="E3" s="41"/>
      <c r="F3" s="41"/>
      <c r="G3" s="41"/>
      <c r="H3" s="42"/>
      <c r="I3" s="42"/>
      <c r="J3" s="42"/>
    </row>
    <row r="4" spans="1:15" ht="43.5" x14ac:dyDescent="0.35">
      <c r="A4" s="135">
        <v>27.2</v>
      </c>
      <c r="B4" s="113" t="s">
        <v>293</v>
      </c>
      <c r="C4" s="112"/>
      <c r="D4" s="81"/>
      <c r="E4" s="41"/>
      <c r="F4" s="41"/>
      <c r="G4" s="41"/>
      <c r="H4" s="42"/>
      <c r="I4" s="42"/>
      <c r="J4" s="42"/>
    </row>
    <row r="5" spans="1:15" ht="29" x14ac:dyDescent="0.35">
      <c r="A5" s="135">
        <v>27.3</v>
      </c>
      <c r="B5" s="113" t="s">
        <v>294</v>
      </c>
      <c r="C5" s="112"/>
      <c r="D5" s="81"/>
      <c r="E5" s="41"/>
      <c r="F5" s="41"/>
      <c r="G5" s="41"/>
      <c r="H5" s="42"/>
      <c r="I5" s="42"/>
      <c r="J5" s="42"/>
    </row>
    <row r="6" spans="1:15" ht="116" x14ac:dyDescent="0.35">
      <c r="A6" s="135">
        <v>27.4</v>
      </c>
      <c r="B6" s="112" t="s">
        <v>490</v>
      </c>
      <c r="C6" s="112"/>
      <c r="D6" s="81"/>
      <c r="E6" s="41"/>
      <c r="F6" s="41"/>
      <c r="G6" s="41"/>
      <c r="H6" s="42"/>
      <c r="I6" s="42"/>
      <c r="J6" s="42"/>
    </row>
    <row r="7" spans="1:15" ht="43.5" x14ac:dyDescent="0.35">
      <c r="A7" s="135">
        <v>27.5</v>
      </c>
      <c r="B7" s="113" t="s">
        <v>307</v>
      </c>
      <c r="C7" s="112"/>
      <c r="D7" s="81"/>
      <c r="E7" s="41"/>
      <c r="F7" s="41"/>
      <c r="G7" s="41"/>
      <c r="H7" s="42"/>
      <c r="I7" s="42"/>
      <c r="J7" s="42"/>
    </row>
    <row r="8" spans="1:15" ht="43.5" x14ac:dyDescent="0.35">
      <c r="A8" s="135">
        <v>27.6</v>
      </c>
      <c r="B8" s="113" t="s">
        <v>308</v>
      </c>
      <c r="C8" s="112"/>
      <c r="D8" s="81" t="s">
        <v>185</v>
      </c>
      <c r="E8" s="41"/>
      <c r="F8" s="41"/>
      <c r="G8" s="41"/>
      <c r="H8" s="42"/>
      <c r="I8" s="42"/>
      <c r="J8" s="42"/>
    </row>
    <row r="9" spans="1:15" ht="15.5" x14ac:dyDescent="0.35">
      <c r="A9" s="151"/>
      <c r="B9" s="115" t="s">
        <v>221</v>
      </c>
      <c r="C9" s="115"/>
      <c r="D9" s="73"/>
      <c r="E9" s="74"/>
      <c r="F9" s="74"/>
      <c r="G9" s="74"/>
      <c r="H9" s="75"/>
      <c r="I9" s="75"/>
      <c r="J9" s="75"/>
    </row>
    <row r="10" spans="1:15" ht="29" x14ac:dyDescent="0.35">
      <c r="A10" s="135">
        <v>28.1</v>
      </c>
      <c r="B10" s="113" t="s">
        <v>491</v>
      </c>
      <c r="C10" s="114" t="s">
        <v>505</v>
      </c>
      <c r="D10" s="81"/>
      <c r="E10" s="41"/>
      <c r="F10" s="41"/>
      <c r="G10" s="41"/>
      <c r="H10" s="42"/>
      <c r="I10" s="42"/>
      <c r="J10" s="42"/>
    </row>
    <row r="11" spans="1:15" ht="29" x14ac:dyDescent="0.35">
      <c r="A11" s="135">
        <v>28.2</v>
      </c>
      <c r="B11" s="113" t="s">
        <v>295</v>
      </c>
      <c r="C11" s="112"/>
      <c r="D11" s="81"/>
      <c r="E11" s="41"/>
      <c r="F11" s="41"/>
      <c r="G11" s="41"/>
      <c r="H11" s="42"/>
      <c r="I11" s="42"/>
      <c r="J11" s="42"/>
    </row>
    <row r="12" spans="1:15" ht="58" x14ac:dyDescent="0.35">
      <c r="A12" s="135">
        <v>28.3</v>
      </c>
      <c r="B12" s="113" t="s">
        <v>296</v>
      </c>
      <c r="C12" s="112"/>
      <c r="D12" s="81"/>
      <c r="E12" s="41"/>
      <c r="F12" s="41"/>
      <c r="G12" s="41"/>
      <c r="H12" s="42"/>
      <c r="I12" s="42"/>
      <c r="J12" s="42"/>
    </row>
    <row r="13" spans="1:15" ht="72.5" x14ac:dyDescent="0.35">
      <c r="A13" s="135">
        <v>28.4</v>
      </c>
      <c r="B13" s="112" t="s">
        <v>492</v>
      </c>
      <c r="C13" s="114" t="s">
        <v>506</v>
      </c>
      <c r="D13" s="81"/>
      <c r="E13" s="41"/>
      <c r="F13" s="41"/>
      <c r="G13" s="41"/>
      <c r="H13" s="42"/>
      <c r="I13" s="42"/>
      <c r="J13" s="42"/>
    </row>
    <row r="14" spans="1:15" ht="72.5" x14ac:dyDescent="0.35">
      <c r="A14" s="135">
        <v>28.5</v>
      </c>
      <c r="B14" s="112" t="s">
        <v>493</v>
      </c>
      <c r="C14" s="112"/>
      <c r="D14" s="81"/>
      <c r="E14" s="41"/>
      <c r="F14" s="41"/>
      <c r="G14" s="41"/>
      <c r="H14" s="42"/>
      <c r="I14" s="42"/>
      <c r="J14" s="42"/>
    </row>
    <row r="15" spans="1:15" ht="29" x14ac:dyDescent="0.35">
      <c r="A15" s="135">
        <v>28.6</v>
      </c>
      <c r="B15" s="113" t="s">
        <v>297</v>
      </c>
      <c r="C15" s="112"/>
      <c r="D15" s="81"/>
      <c r="E15" s="41"/>
      <c r="F15" s="41"/>
      <c r="G15" s="41"/>
      <c r="H15" s="42"/>
      <c r="I15" s="42"/>
      <c r="J15" s="42"/>
    </row>
    <row r="16" spans="1:15" ht="43.5" x14ac:dyDescent="0.35">
      <c r="A16" s="135">
        <v>28.7</v>
      </c>
      <c r="B16" s="113" t="s">
        <v>298</v>
      </c>
      <c r="C16" s="112"/>
      <c r="D16" s="81"/>
      <c r="E16" s="41"/>
      <c r="F16" s="41"/>
      <c r="G16" s="41"/>
      <c r="H16" s="42"/>
      <c r="I16" s="42"/>
      <c r="J16" s="42"/>
    </row>
    <row r="17" spans="1:10" ht="29" x14ac:dyDescent="0.35">
      <c r="A17" s="135">
        <v>28.8</v>
      </c>
      <c r="B17" s="113" t="s">
        <v>494</v>
      </c>
      <c r="C17" s="114" t="s">
        <v>507</v>
      </c>
      <c r="D17" s="81"/>
      <c r="E17" s="41"/>
      <c r="F17" s="41"/>
      <c r="G17" s="41"/>
      <c r="H17" s="42"/>
      <c r="I17" s="42"/>
      <c r="J17" s="42"/>
    </row>
    <row r="18" spans="1:10" ht="72.5" x14ac:dyDescent="0.35">
      <c r="A18" s="135">
        <v>28.9</v>
      </c>
      <c r="B18" s="113" t="s">
        <v>495</v>
      </c>
      <c r="C18" s="114" t="s">
        <v>508</v>
      </c>
      <c r="D18" s="81"/>
      <c r="E18" s="41"/>
      <c r="F18" s="41"/>
      <c r="G18" s="41"/>
      <c r="H18" s="42"/>
      <c r="I18" s="42"/>
      <c r="J18" s="42"/>
    </row>
    <row r="19" spans="1:10" ht="43.5" x14ac:dyDescent="0.35">
      <c r="A19" s="124">
        <v>28.1</v>
      </c>
      <c r="B19" s="113" t="s">
        <v>496</v>
      </c>
      <c r="C19" s="114" t="s">
        <v>509</v>
      </c>
      <c r="D19" s="81"/>
      <c r="E19" s="41"/>
      <c r="F19" s="41"/>
      <c r="G19" s="41"/>
      <c r="H19" s="42"/>
      <c r="I19" s="42"/>
      <c r="J19" s="42"/>
    </row>
    <row r="20" spans="1:10" ht="29" x14ac:dyDescent="0.35">
      <c r="A20" s="124">
        <v>28.11</v>
      </c>
      <c r="B20" s="113" t="s">
        <v>497</v>
      </c>
      <c r="C20" s="114" t="s">
        <v>510</v>
      </c>
      <c r="D20" s="81"/>
      <c r="E20" s="41"/>
      <c r="F20" s="41"/>
      <c r="G20" s="41"/>
      <c r="H20" s="42"/>
      <c r="I20" s="42"/>
      <c r="J20" s="42"/>
    </row>
    <row r="21" spans="1:10" ht="15.5" x14ac:dyDescent="0.35">
      <c r="A21" s="151"/>
      <c r="B21" s="115" t="s">
        <v>222</v>
      </c>
      <c r="C21" s="115"/>
      <c r="D21" s="73"/>
      <c r="E21" s="74"/>
      <c r="F21" s="74"/>
      <c r="G21" s="75"/>
      <c r="H21" s="75"/>
      <c r="I21" s="75"/>
      <c r="J21" s="75"/>
    </row>
    <row r="22" spans="1:10" x14ac:dyDescent="0.35">
      <c r="A22" s="135">
        <v>29.1</v>
      </c>
      <c r="B22" s="113" t="s">
        <v>299</v>
      </c>
      <c r="C22" s="112"/>
      <c r="D22" s="81" t="s">
        <v>185</v>
      </c>
      <c r="E22" s="41"/>
      <c r="F22" s="41"/>
      <c r="G22" s="41"/>
      <c r="H22" s="42"/>
      <c r="I22" s="42"/>
      <c r="J22" s="42"/>
    </row>
    <row r="23" spans="1:10" ht="29" x14ac:dyDescent="0.35">
      <c r="A23" s="135">
        <v>29.2</v>
      </c>
      <c r="B23" s="113" t="s">
        <v>498</v>
      </c>
      <c r="C23" s="114" t="s">
        <v>511</v>
      </c>
      <c r="D23" s="81"/>
      <c r="E23" s="41"/>
      <c r="F23" s="41"/>
      <c r="G23" s="41"/>
      <c r="H23" s="42"/>
      <c r="I23" s="42"/>
      <c r="J23" s="42"/>
    </row>
    <row r="24" spans="1:10" x14ac:dyDescent="0.35">
      <c r="A24" s="135">
        <v>29.3</v>
      </c>
      <c r="B24" s="113" t="s">
        <v>499</v>
      </c>
      <c r="C24" s="112"/>
      <c r="D24" s="81"/>
      <c r="E24" s="41"/>
      <c r="F24" s="41"/>
      <c r="G24" s="41"/>
      <c r="H24" s="42"/>
      <c r="I24" s="42"/>
      <c r="J24" s="42"/>
    </row>
    <row r="25" spans="1:10" x14ac:dyDescent="0.35">
      <c r="A25" s="135">
        <v>29.4</v>
      </c>
      <c r="B25" s="113" t="s">
        <v>300</v>
      </c>
      <c r="C25" s="112"/>
      <c r="D25" s="81"/>
      <c r="E25" s="41"/>
      <c r="F25" s="41"/>
      <c r="G25" s="41"/>
      <c r="H25" s="42"/>
      <c r="I25" s="42"/>
      <c r="J25" s="42"/>
    </row>
    <row r="26" spans="1:10" x14ac:dyDescent="0.35">
      <c r="A26" s="135">
        <v>29.5</v>
      </c>
      <c r="B26" s="113" t="s">
        <v>301</v>
      </c>
      <c r="C26" s="112"/>
      <c r="D26" s="81"/>
      <c r="E26" s="41"/>
      <c r="F26" s="41"/>
      <c r="G26" s="41"/>
      <c r="H26" s="42"/>
      <c r="I26" s="42"/>
      <c r="J26" s="42"/>
    </row>
    <row r="27" spans="1:10" ht="29" x14ac:dyDescent="0.35">
      <c r="A27" s="135">
        <v>29.6</v>
      </c>
      <c r="B27" s="113" t="s">
        <v>302</v>
      </c>
      <c r="C27" s="112"/>
      <c r="D27" s="81"/>
      <c r="E27" s="41"/>
      <c r="F27" s="41"/>
      <c r="G27" s="41"/>
      <c r="H27" s="42"/>
      <c r="I27" s="42"/>
      <c r="J27" s="42"/>
    </row>
    <row r="28" spans="1:10" ht="29" x14ac:dyDescent="0.35">
      <c r="A28" s="135">
        <v>29.7</v>
      </c>
      <c r="B28" s="113" t="s">
        <v>500</v>
      </c>
      <c r="C28" s="114" t="s">
        <v>512</v>
      </c>
      <c r="D28" s="81"/>
      <c r="E28" s="41"/>
      <c r="F28" s="41"/>
      <c r="G28" s="41"/>
      <c r="H28" s="42"/>
      <c r="I28" s="42"/>
      <c r="J28" s="42"/>
    </row>
    <row r="29" spans="1:10" ht="58" x14ac:dyDescent="0.35">
      <c r="A29" s="135">
        <v>29.8</v>
      </c>
      <c r="B29" s="113" t="s">
        <v>303</v>
      </c>
      <c r="C29" s="121" t="s">
        <v>513</v>
      </c>
      <c r="D29" s="81"/>
      <c r="E29" s="41"/>
      <c r="F29" s="41"/>
      <c r="G29" s="41"/>
      <c r="H29" s="42"/>
      <c r="I29" s="42"/>
      <c r="J29" s="42"/>
    </row>
    <row r="30" spans="1:10" ht="15.5" x14ac:dyDescent="0.35">
      <c r="A30" s="151"/>
      <c r="B30" s="115" t="s">
        <v>223</v>
      </c>
      <c r="C30" s="115"/>
      <c r="D30" s="73"/>
      <c r="E30" s="74"/>
      <c r="F30" s="74"/>
      <c r="G30" s="75"/>
      <c r="H30" s="75"/>
      <c r="I30" s="75"/>
      <c r="J30" s="75"/>
    </row>
    <row r="31" spans="1:10" ht="43.5" x14ac:dyDescent="0.35">
      <c r="A31" s="135">
        <v>30.1</v>
      </c>
      <c r="B31" s="113" t="s">
        <v>501</v>
      </c>
      <c r="C31" s="114" t="s">
        <v>514</v>
      </c>
      <c r="D31" s="81" t="s">
        <v>353</v>
      </c>
      <c r="E31" s="41"/>
      <c r="F31" s="41"/>
      <c r="G31" s="41"/>
      <c r="H31" s="42"/>
      <c r="I31" s="42"/>
      <c r="J31" s="42"/>
    </row>
    <row r="32" spans="1:10" ht="43.5" x14ac:dyDescent="0.35">
      <c r="A32" s="135">
        <v>30.2</v>
      </c>
      <c r="B32" s="113" t="s">
        <v>502</v>
      </c>
      <c r="C32" s="114" t="s">
        <v>515</v>
      </c>
      <c r="D32" s="81" t="s">
        <v>353</v>
      </c>
      <c r="E32" s="41"/>
      <c r="F32" s="41"/>
      <c r="G32" s="41"/>
      <c r="H32" s="42"/>
      <c r="I32" s="42"/>
      <c r="J32" s="42"/>
    </row>
    <row r="33" spans="1:10" ht="58" x14ac:dyDescent="0.35">
      <c r="A33" s="135">
        <v>30.3</v>
      </c>
      <c r="B33" s="113" t="s">
        <v>503</v>
      </c>
      <c r="C33" s="114" t="s">
        <v>516</v>
      </c>
      <c r="D33" s="81"/>
      <c r="E33" s="41"/>
      <c r="F33" s="41"/>
      <c r="G33" s="41"/>
      <c r="H33" s="42"/>
      <c r="I33" s="42"/>
      <c r="J33" s="42"/>
    </row>
    <row r="34" spans="1:10" ht="29" x14ac:dyDescent="0.35">
      <c r="A34" s="135">
        <v>30.4</v>
      </c>
      <c r="B34" s="113" t="s">
        <v>304</v>
      </c>
      <c r="C34" s="112"/>
      <c r="D34" s="81"/>
      <c r="E34" s="41"/>
      <c r="F34" s="41"/>
      <c r="G34" s="41"/>
      <c r="H34" s="42"/>
      <c r="I34" s="42"/>
      <c r="J34" s="42"/>
    </row>
    <row r="35" spans="1:10" ht="43.5" x14ac:dyDescent="0.35">
      <c r="A35" s="135">
        <v>30.5</v>
      </c>
      <c r="B35" s="113" t="s">
        <v>504</v>
      </c>
      <c r="C35" s="114" t="s">
        <v>517</v>
      </c>
      <c r="D35" s="81"/>
      <c r="E35" s="41"/>
      <c r="F35" s="41"/>
      <c r="G35" s="41"/>
      <c r="H35" s="42"/>
      <c r="I35" s="42"/>
      <c r="J35" s="42"/>
    </row>
    <row r="36" spans="1:10" x14ac:dyDescent="0.35">
      <c r="A36" s="155"/>
      <c r="B36" s="50"/>
      <c r="C36" s="50"/>
      <c r="D36" s="51"/>
      <c r="E36" s="51"/>
      <c r="F36" s="52"/>
      <c r="G36" s="52"/>
      <c r="H36" s="52"/>
      <c r="I36" s="52"/>
      <c r="J36" s="52"/>
    </row>
    <row r="37" spans="1:10" x14ac:dyDescent="0.35">
      <c r="A37" s="156"/>
      <c r="B37" s="54"/>
      <c r="C37" s="54"/>
      <c r="D37" s="55"/>
      <c r="E37" s="55"/>
      <c r="H37" s="56"/>
    </row>
    <row r="38" spans="1:10" x14ac:dyDescent="0.35">
      <c r="A38" s="156"/>
      <c r="B38" s="54"/>
      <c r="C38" s="54"/>
      <c r="D38" s="55"/>
      <c r="E38" s="59"/>
      <c r="H38" s="56"/>
    </row>
  </sheetData>
  <dataValidations count="2">
    <dataValidation type="list" allowBlank="1" showInputMessage="1" showErrorMessage="1" errorTitle="Invalid entry" error="Please enter a &quot;y&quot; or &quot;n&quot;, or choose an option from the drop down. " prompt="Veuillez indiquer si vous avez adopté cette politique en sélectionnant une option dans le menu déroulant." sqref="E10:E20 E31:E35 E22:E29 E3:E8" xr:uid="{2C4ED08F-6AAD-470B-A3CD-E15B9C217530}">
      <formula1>"O,N,S.O."</formula1>
    </dataValidation>
    <dataValidation type="list" allowBlank="1" showInputMessage="1" showErrorMessage="1" errorTitle="Invalid Entry" error="Please input a number between 0 and 4 or make a selection from the drop down list." prompt="Veuillez utiliser le menu déroulant pour sélectionner un numéro où :  _x000a_0=aucune révision _x000a_1=révision mineure  _x000a_4=révision majeure" sqref="F10:F20 F22:F29 F31:F35 F3:F8" xr:uid="{63BAE960-98DA-4A95-8E48-723D36B0FD9B}">
      <formula1>"0,1,2,3,4"</formula1>
    </dataValidation>
  </dataValidation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19"/>
  <sheetViews>
    <sheetView zoomScaleNormal="100" zoomScalePageLayoutView="60" workbookViewId="0">
      <selection activeCell="J12" sqref="J12"/>
    </sheetView>
  </sheetViews>
  <sheetFormatPr defaultColWidth="9.1796875" defaultRowHeight="14.5" x14ac:dyDescent="0.35"/>
  <cols>
    <col min="1" max="2" width="4.453125" style="13" customWidth="1"/>
    <col min="3" max="3" width="46" style="13" customWidth="1"/>
    <col min="4" max="4" width="20.7265625" style="13" customWidth="1"/>
    <col min="5" max="5" width="20.453125" style="13" customWidth="1"/>
    <col min="6" max="6" width="10.26953125" style="13" customWidth="1"/>
    <col min="7" max="7" width="17.7265625" style="13" customWidth="1"/>
    <col min="8" max="8" width="10.26953125" style="13" customWidth="1"/>
    <col min="9" max="10" width="9.1796875" style="13"/>
    <col min="11" max="11" width="6.453125" style="13" customWidth="1"/>
    <col min="12" max="14" width="9.1796875" style="13"/>
    <col min="15" max="15" width="10.26953125" style="13" customWidth="1"/>
    <col min="16" max="16" width="0.54296875" style="13" customWidth="1"/>
    <col min="17" max="49" width="9.1796875" style="13"/>
    <col min="50" max="56" width="11.54296875" style="13" hidden="1" customWidth="1"/>
    <col min="57" max="84" width="9.1796875" style="13"/>
    <col min="85" max="85" width="11.54296875" style="13" hidden="1" customWidth="1"/>
    <col min="86" max="88" width="9.1796875" style="13"/>
    <col min="89" max="102" width="11.54296875" style="13" hidden="1" customWidth="1"/>
    <col min="103" max="104" width="9.1796875" style="13"/>
    <col min="105" max="105" width="11.54296875" style="13" hidden="1" customWidth="1"/>
    <col min="106" max="1024" width="9.1796875" style="13"/>
  </cols>
  <sheetData>
    <row r="2" spans="2:15" ht="16.5" customHeight="1" x14ac:dyDescent="0.35">
      <c r="B2" s="2"/>
      <c r="C2" s="3"/>
      <c r="D2" s="14"/>
      <c r="E2" s="3"/>
      <c r="F2" s="3"/>
      <c r="G2" s="3"/>
      <c r="H2" s="3"/>
      <c r="I2" s="3"/>
      <c r="J2" s="3"/>
      <c r="K2" s="3"/>
      <c r="L2" s="3"/>
      <c r="M2" s="3"/>
      <c r="N2" s="3"/>
      <c r="O2" s="4"/>
    </row>
    <row r="3" spans="2:15" ht="30.75" customHeight="1" x14ac:dyDescent="0.35">
      <c r="B3" s="15"/>
      <c r="C3" s="16" t="s">
        <v>5</v>
      </c>
      <c r="D3" s="17"/>
      <c r="E3" s="6"/>
      <c r="F3" s="6"/>
      <c r="G3" s="18" t="s">
        <v>6</v>
      </c>
      <c r="H3"/>
      <c r="I3"/>
      <c r="J3" s="6"/>
      <c r="K3" s="6"/>
      <c r="L3" s="6"/>
      <c r="M3" s="6"/>
      <c r="N3" s="6"/>
      <c r="O3" s="7"/>
    </row>
    <row r="4" spans="2:15" ht="92" x14ac:dyDescent="2">
      <c r="B4" s="5"/>
      <c r="C4" s="165" t="str">
        <f>IF(calculations!L10/calculations!M10&lt;0.6,"Faible",IF(AND(calculations!L10/calculations!M10&gt;=0.6,calculations!L10/calculations!M10&lt;0.75),"Équitable",IF(AND(calculations!L10/calculations!M10&gt;=0.75,calculations!L10/calculations!M10&lt;=0.9),"Bonne","Excellente")))</f>
        <v>Faible</v>
      </c>
      <c r="D4" s="165"/>
      <c r="E4" s="6"/>
      <c r="F4" s="6"/>
      <c r="G4" s="6"/>
      <c r="H4" s="6"/>
      <c r="I4" s="6"/>
      <c r="J4" s="6"/>
      <c r="K4" s="6"/>
      <c r="L4" s="6"/>
      <c r="M4" s="6"/>
      <c r="N4" s="6"/>
      <c r="O4" s="7"/>
    </row>
    <row r="5" spans="2:15" ht="16.5" customHeight="1" x14ac:dyDescent="0.35">
      <c r="B5" s="5"/>
      <c r="C5" s="6"/>
      <c r="D5" s="6"/>
      <c r="E5" s="6"/>
      <c r="F5" s="6"/>
      <c r="G5" s="6"/>
      <c r="H5" s="6"/>
      <c r="I5" s="6"/>
      <c r="J5" s="6"/>
      <c r="K5" s="6"/>
      <c r="L5" s="6"/>
      <c r="M5" s="6"/>
      <c r="N5" s="6"/>
      <c r="O5" s="7"/>
    </row>
    <row r="6" spans="2:15" ht="16.5" customHeight="1" x14ac:dyDescent="0.35">
      <c r="B6" s="5"/>
      <c r="C6" s="6"/>
      <c r="D6" s="6"/>
      <c r="E6" s="6"/>
      <c r="F6" s="6"/>
      <c r="G6" s="6"/>
      <c r="H6" s="6"/>
      <c r="I6" s="6"/>
      <c r="J6" s="6"/>
      <c r="K6" s="6"/>
      <c r="L6" s="6"/>
      <c r="M6" s="6"/>
      <c r="N6" s="6"/>
      <c r="O6" s="7"/>
    </row>
    <row r="7" spans="2:15" ht="22.5" customHeight="1" x14ac:dyDescent="0.35">
      <c r="B7" s="5"/>
      <c r="C7" s="6"/>
      <c r="D7" s="6"/>
      <c r="E7" s="6"/>
      <c r="F7" s="6"/>
      <c r="G7" s="6"/>
      <c r="H7" s="6"/>
      <c r="I7" t="s">
        <v>7</v>
      </c>
      <c r="J7" s="6"/>
      <c r="K7" s="6"/>
      <c r="L7" t="s">
        <v>8</v>
      </c>
      <c r="M7" s="6"/>
      <c r="N7" s="6"/>
      <c r="O7" s="7"/>
    </row>
    <row r="8" spans="2:15" ht="20.25" customHeight="1" x14ac:dyDescent="0.35">
      <c r="B8" s="5"/>
      <c r="C8" s="6"/>
      <c r="D8" s="6"/>
      <c r="E8" s="6"/>
      <c r="F8" s="6"/>
      <c r="G8" s="6"/>
      <c r="H8" s="6"/>
      <c r="I8" s="6"/>
      <c r="J8" s="6"/>
      <c r="K8" s="6"/>
      <c r="L8" s="6"/>
      <c r="M8" s="6"/>
      <c r="N8" s="6"/>
      <c r="O8" s="7"/>
    </row>
    <row r="9" spans="2:15" ht="32.25" customHeight="1" x14ac:dyDescent="0.35">
      <c r="B9" s="5"/>
      <c r="C9" s="6"/>
      <c r="D9" s="166" t="s">
        <v>9</v>
      </c>
      <c r="E9" s="166"/>
      <c r="F9" s="6"/>
      <c r="G9" s="19"/>
      <c r="H9" s="6"/>
      <c r="I9" s="6"/>
      <c r="J9" s="6"/>
      <c r="K9" s="6"/>
      <c r="L9" s="6"/>
      <c r="M9" s="6"/>
      <c r="N9" s="6"/>
      <c r="O9" s="7"/>
    </row>
    <row r="10" spans="2:15" ht="24" customHeight="1" x14ac:dyDescent="0.35">
      <c r="B10" s="5"/>
      <c r="C10" s="6"/>
      <c r="D10" s="20" t="s">
        <v>10</v>
      </c>
      <c r="E10" s="20" t="s">
        <v>11</v>
      </c>
      <c r="F10" s="93" t="s">
        <v>329</v>
      </c>
      <c r="G10" s="94" t="s">
        <v>330</v>
      </c>
      <c r="H10" s="6"/>
      <c r="I10" s="6"/>
      <c r="J10" s="6"/>
      <c r="K10" s="6"/>
      <c r="L10" s="6"/>
      <c r="M10" s="6"/>
      <c r="N10" s="6"/>
      <c r="O10" s="7"/>
    </row>
    <row r="11" spans="2:15" ht="28.5" customHeight="1" x14ac:dyDescent="0.35">
      <c r="B11" s="5"/>
      <c r="C11" s="21" t="s">
        <v>12</v>
      </c>
      <c r="D11" s="22" t="str">
        <f>CONCATENATE(calculations!L3," of ",calculations!M3)</f>
        <v>0 of 32</v>
      </c>
      <c r="E11" s="6"/>
      <c r="F11" s="22">
        <f>calculations!L3/calculations!M3</f>
        <v>0</v>
      </c>
      <c r="G11" s="22" t="str">
        <f>CONCATENATE(calculations!AB43," of ", calculations!AA43)</f>
        <v>0 of 22</v>
      </c>
      <c r="H11" s="6"/>
      <c r="I11" s="6"/>
      <c r="J11" s="6"/>
      <c r="K11" s="6"/>
      <c r="L11" s="6"/>
      <c r="M11" s="6"/>
      <c r="N11" s="6"/>
      <c r="O11" s="7"/>
    </row>
    <row r="12" spans="2:15" ht="28.5" customHeight="1" x14ac:dyDescent="0.35">
      <c r="B12" s="5"/>
      <c r="C12" s="23" t="s">
        <v>13</v>
      </c>
      <c r="D12" s="22" t="str">
        <f>CONCATENATE(calculations!L4," of ",calculations!M4)</f>
        <v>0 of 23</v>
      </c>
      <c r="E12" s="24"/>
      <c r="F12" s="22">
        <f>calculations!L4/calculations!M4</f>
        <v>0</v>
      </c>
      <c r="G12" s="22" t="str">
        <f>CONCATENATE(calculations!AB75," of ", calculations!AA75)</f>
        <v>0 of 8</v>
      </c>
      <c r="H12" s="6"/>
      <c r="I12" s="6"/>
      <c r="J12" s="6"/>
      <c r="K12" s="6"/>
      <c r="L12" s="6"/>
      <c r="M12" s="6"/>
      <c r="N12" s="6"/>
      <c r="O12" s="7"/>
    </row>
    <row r="13" spans="2:15" ht="28.5" customHeight="1" x14ac:dyDescent="0.35">
      <c r="B13" s="5"/>
      <c r="C13" s="23" t="s">
        <v>14</v>
      </c>
      <c r="D13" s="22" t="str">
        <f>CONCATENATE(calculations!L5," of ",calculations!M5)</f>
        <v>0 of 28</v>
      </c>
      <c r="E13" s="24"/>
      <c r="F13" s="22">
        <f>calculations!L5/calculations!M5</f>
        <v>0</v>
      </c>
      <c r="G13" s="22" t="str">
        <f>CONCATENATE(calculations!AB111," of ", calculations!AA111)</f>
        <v>0 of 20</v>
      </c>
      <c r="H13" s="6"/>
      <c r="I13" s="6"/>
      <c r="J13" s="6"/>
      <c r="K13" s="6"/>
      <c r="L13" s="6"/>
      <c r="M13" s="6"/>
      <c r="N13" s="6"/>
      <c r="O13" s="7"/>
    </row>
    <row r="14" spans="2:15" ht="28.5" customHeight="1" x14ac:dyDescent="0.35">
      <c r="B14" s="5"/>
      <c r="C14" s="23" t="s">
        <v>15</v>
      </c>
      <c r="D14" s="22" t="str">
        <f>CONCATENATE(calculations!L6," of ",calculations!M6)</f>
        <v>0 of 18</v>
      </c>
      <c r="E14" s="24"/>
      <c r="F14" s="22">
        <f>calculations!L6/calculations!M6</f>
        <v>0</v>
      </c>
      <c r="G14" s="22" t="str">
        <f>CONCATENATE(calculations!AB137," of ", calculations!AA137)</f>
        <v>0 of 17</v>
      </c>
      <c r="H14" s="6"/>
      <c r="I14" s="6"/>
      <c r="J14" s="6"/>
      <c r="K14" s="6"/>
      <c r="L14" s="6"/>
      <c r="M14" s="6"/>
      <c r="N14" s="6"/>
      <c r="O14" s="7"/>
    </row>
    <row r="15" spans="2:15" ht="28.5" customHeight="1" x14ac:dyDescent="0.35">
      <c r="B15" s="5"/>
      <c r="C15" s="23" t="s">
        <v>16</v>
      </c>
      <c r="D15" s="22" t="str">
        <f>CONCATENATE(calculations!L7," of ",calculations!M7)</f>
        <v>0 of 22</v>
      </c>
      <c r="E15" s="24"/>
      <c r="F15" s="22">
        <f>calculations!L7/calculations!M7</f>
        <v>0</v>
      </c>
      <c r="G15" s="22" t="str">
        <f>CONCATENATE(calculations!AB168," of ", calculations!AA168)</f>
        <v>0 of 6</v>
      </c>
      <c r="H15" s="6"/>
      <c r="I15" s="6"/>
      <c r="J15" s="6"/>
      <c r="K15" s="6"/>
      <c r="L15" s="6"/>
      <c r="M15" s="6"/>
      <c r="N15" s="6"/>
      <c r="O15" s="7"/>
    </row>
    <row r="16" spans="2:15" ht="28.5" customHeight="1" x14ac:dyDescent="0.35">
      <c r="B16" s="5"/>
      <c r="C16" s="23" t="s">
        <v>17</v>
      </c>
      <c r="D16" s="22" t="str">
        <f>CONCATENATE(calculations!L8," of ",calculations!M8)</f>
        <v>0 of 22</v>
      </c>
      <c r="E16" s="24"/>
      <c r="F16" s="22">
        <f>calculations!L8/calculations!M8</f>
        <v>0</v>
      </c>
      <c r="G16" s="22" t="str">
        <f>CONCATENATE(calculations!AB197," of ", calculations!AA197)</f>
        <v>0 of 7</v>
      </c>
      <c r="H16" s="6"/>
      <c r="I16" s="6"/>
      <c r="J16" s="6"/>
      <c r="K16" s="6"/>
      <c r="L16" s="6"/>
      <c r="M16" s="6"/>
      <c r="N16" s="6"/>
      <c r="O16" s="7"/>
    </row>
    <row r="17" spans="2:15" ht="28.5" customHeight="1" x14ac:dyDescent="0.35">
      <c r="B17" s="5"/>
      <c r="C17" s="23" t="s">
        <v>18</v>
      </c>
      <c r="D17" s="22" t="str">
        <f>CONCATENATE(calculations!L9," of ",calculations!M9)</f>
        <v>0 of 30</v>
      </c>
      <c r="E17" s="24"/>
      <c r="F17" s="22">
        <f>calculations!L9/calculations!M9</f>
        <v>0</v>
      </c>
      <c r="G17" s="22" t="str">
        <f>CONCATENATE(calculations!AB235," of ", calculations!AA235)</f>
        <v>0 of 5</v>
      </c>
      <c r="H17" s="6"/>
      <c r="I17" s="6"/>
      <c r="J17" s="6"/>
      <c r="K17" s="6"/>
      <c r="L17" s="6"/>
      <c r="M17" s="6"/>
      <c r="N17" s="6"/>
      <c r="O17" s="7"/>
    </row>
    <row r="18" spans="2:15" ht="16.5" customHeight="1" x14ac:dyDescent="0.35">
      <c r="B18" s="5"/>
      <c r="C18" s="6"/>
      <c r="D18" s="6"/>
      <c r="E18" s="25"/>
      <c r="F18" s="6"/>
      <c r="G18" s="6"/>
      <c r="H18" s="6"/>
      <c r="I18" s="6"/>
      <c r="J18" s="6"/>
      <c r="K18" s="6"/>
      <c r="L18" s="6"/>
      <c r="M18" s="6"/>
      <c r="N18" s="6"/>
      <c r="O18" s="7"/>
    </row>
    <row r="19" spans="2:15" ht="16.5" customHeight="1" x14ac:dyDescent="0.35">
      <c r="B19" s="10"/>
      <c r="C19" s="11"/>
      <c r="D19" s="11"/>
      <c r="E19" s="11"/>
      <c r="F19" s="11"/>
      <c r="G19" s="11"/>
      <c r="H19" s="11"/>
      <c r="I19" s="11"/>
      <c r="J19" s="11"/>
      <c r="K19" s="11"/>
      <c r="L19" s="11"/>
      <c r="M19" s="11"/>
      <c r="N19" s="11"/>
      <c r="O19" s="12"/>
    </row>
  </sheetData>
  <mergeCells count="2">
    <mergeCell ref="C4:D4"/>
    <mergeCell ref="D9:E9"/>
  </mergeCells>
  <conditionalFormatting sqref="C4:D4">
    <cfRule type="containsText" dxfId="10" priority="10" operator="containsText" text="Poor">
      <formula>NOT(ISERROR(SEARCH("Poor",C4)))</formula>
    </cfRule>
    <cfRule type="containsText" dxfId="9" priority="11" operator="containsText" text="Fair">
      <formula>NOT(ISERROR(SEARCH("Fair",C4)))</formula>
    </cfRule>
    <cfRule type="containsText" dxfId="8" priority="12" operator="containsText" text="Good">
      <formula>NOT(ISERROR(SEARCH("Good",C4)))</formula>
    </cfRule>
    <cfRule type="containsText" dxfId="7" priority="13" operator="containsText" text="Excellent">
      <formula>NOT(ISERROR(SEARCH("Excellent",C4)))</formula>
    </cfRule>
  </conditionalFormatting>
  <conditionalFormatting sqref="C11:G17">
    <cfRule type="expression" dxfId="6" priority="8">
      <formula>$F11&lt;0.9</formula>
    </cfRule>
  </conditionalFormatting>
  <printOptions horizontalCentered="1"/>
  <pageMargins left="0.5" right="0.5" top="1" bottom="1" header="0.511811023622047" footer="0.51180555555555596"/>
  <pageSetup scale="64" orientation="landscape" horizontalDpi="300" verticalDpi="300"/>
  <headerFooter>
    <oddFooter>&amp;L&amp;D&amp;ROPLG- Mandatory Guidelines Audit</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6" id="{4F141CF7-C41C-4B87-97C4-6AC568DCDA86}">
            <xm:f>calculations!$AA$75&gt;calculations!$AB$75</xm:f>
            <x14:dxf>
              <fill>
                <patternFill>
                  <bgColor theme="5" tint="0.79998168889431442"/>
                </patternFill>
              </fill>
            </x14:dxf>
          </x14:cfRule>
          <xm:sqref>C12:G12</xm:sqref>
        </x14:conditionalFormatting>
        <x14:conditionalFormatting xmlns:xm="http://schemas.microsoft.com/office/excel/2006/main">
          <x14:cfRule type="expression" priority="5" id="{43B6A239-B2ED-4575-8E84-4EC7661D4C21}">
            <xm:f>calculations!$AA$111&gt;calculations!$AB$111</xm:f>
            <x14:dxf>
              <fill>
                <patternFill>
                  <bgColor theme="5" tint="0.79998168889431442"/>
                </patternFill>
              </fill>
            </x14:dxf>
          </x14:cfRule>
          <xm:sqref>C13:G13</xm:sqref>
        </x14:conditionalFormatting>
        <x14:conditionalFormatting xmlns:xm="http://schemas.microsoft.com/office/excel/2006/main">
          <x14:cfRule type="expression" priority="4" id="{7AA2BC3E-F1AC-40CA-9321-CF56AA055D1A}">
            <xm:f>calculations!$AA$137&gt;calculations!$AB$137</xm:f>
            <x14:dxf>
              <fill>
                <patternFill>
                  <bgColor theme="5" tint="0.79998168889431442"/>
                </patternFill>
              </fill>
            </x14:dxf>
          </x14:cfRule>
          <xm:sqref>C14:G14</xm:sqref>
        </x14:conditionalFormatting>
        <x14:conditionalFormatting xmlns:xm="http://schemas.microsoft.com/office/excel/2006/main">
          <x14:cfRule type="expression" priority="3" id="{A8B6C7BA-F84C-4919-B9F6-13E991E09BC1}">
            <xm:f>calculations!$AA$168&gt;calculations!$AB$168</xm:f>
            <x14:dxf>
              <fill>
                <patternFill>
                  <bgColor theme="5" tint="0.79998168889431442"/>
                </patternFill>
              </fill>
            </x14:dxf>
          </x14:cfRule>
          <xm:sqref>C15:G15</xm:sqref>
        </x14:conditionalFormatting>
        <x14:conditionalFormatting xmlns:xm="http://schemas.microsoft.com/office/excel/2006/main">
          <x14:cfRule type="expression" priority="2" id="{F2EA6300-A165-4D50-9CE2-5D30374D3272}">
            <xm:f>calculations!$AA$197&gt;calculations!$AB$197</xm:f>
            <x14:dxf>
              <fill>
                <patternFill>
                  <bgColor theme="5" tint="0.79998168889431442"/>
                </patternFill>
              </fill>
            </x14:dxf>
          </x14:cfRule>
          <xm:sqref>C16:G16</xm:sqref>
        </x14:conditionalFormatting>
        <x14:conditionalFormatting xmlns:xm="http://schemas.microsoft.com/office/excel/2006/main">
          <x14:cfRule type="expression" priority="1" id="{582F2080-8A02-4E9A-80BF-F9025061A332}">
            <xm:f>calculations!$AA$235&gt;calculations!$AB$235</xm:f>
            <x14:dxf>
              <fill>
                <patternFill>
                  <bgColor theme="5" tint="0.79998168889431442"/>
                </patternFill>
              </fill>
            </x14:dxf>
          </x14:cfRule>
          <xm:sqref>C17:G17</xm:sqref>
        </x14:conditionalFormatting>
      </x14:conditionalFormattings>
    </ext>
    <ext xmlns:x14="http://schemas.microsoft.com/office/spreadsheetml/2009/9/main" uri="{05C60535-1F16-4fd2-B633-F4F36F0B64E0}">
      <x14:sparklineGroups xmlns:xm="http://schemas.microsoft.com/office/excel/2006/main">
        <x14:sparklineGroup type="column" displayEmptyCellsAs="gap" xr2:uid="{CF7C8264-B35D-4747-886D-8D3F0849EA43}">
          <x14:colorSeries rgb="FF376092"/>
          <x14:colorNegative rgb="FFD00000"/>
          <x14:colorAxis rgb="FF000000"/>
          <x14:colorMarkers rgb="FFD00000"/>
          <x14:colorFirst rgb="FFD00000"/>
          <x14:colorLast rgb="FFD00000"/>
          <x14:colorHigh rgb="FFD00000"/>
          <x14:colorLow rgb="FFD00000"/>
          <x14:sparklines>
            <x14:sparkline>
              <xm:f>calculations!E237:H237</xm:f>
              <xm:sqref>E17</xm:sqref>
            </x14:sparkline>
          </x14:sparklines>
        </x14:sparklineGroup>
        <x14:sparklineGroup type="column" displayEmptyCellsAs="gap" xr2:uid="{86538552-2092-4F86-8FA0-96666FE89E4A}">
          <x14:colorSeries rgb="FF376092"/>
          <x14:colorNegative rgb="FFD00000"/>
          <x14:colorAxis rgb="FF000000"/>
          <x14:colorMarkers rgb="FFD00000"/>
          <x14:colorFirst rgb="FFD00000"/>
          <x14:colorLast rgb="FFD00000"/>
          <x14:colorHigh rgb="FFD00000"/>
          <x14:colorLow rgb="FFD00000"/>
          <x14:sparklines>
            <x14:sparkline>
              <xm:f>calculations!E198:H198</xm:f>
              <xm:sqref>E16</xm:sqref>
            </x14:sparkline>
          </x14:sparklines>
        </x14:sparklineGroup>
        <x14:sparklineGroup type="column" displayEmptyCellsAs="gap" xr2:uid="{87DF87E1-E4B7-4B93-A7A1-4C2C9E8093C9}">
          <x14:colorSeries rgb="FF376092"/>
          <x14:colorNegative rgb="FFD00000"/>
          <x14:colorAxis rgb="FF000000"/>
          <x14:colorMarkers rgb="FFD00000"/>
          <x14:colorFirst rgb="FFD00000"/>
          <x14:colorLast rgb="FFD00000"/>
          <x14:colorHigh rgb="FFD00000"/>
          <x14:colorLow rgb="FFD00000"/>
          <x14:sparklines>
            <x14:sparkline>
              <xm:f>calculations!E169:H169</xm:f>
              <xm:sqref>E15</xm:sqref>
            </x14:sparkline>
          </x14:sparklines>
        </x14:sparklineGroup>
        <x14:sparklineGroup type="column" displayEmptyCellsAs="gap" xr2:uid="{C98D6440-9EC0-4A7C-9003-AED292A2AC8D}">
          <x14:colorSeries rgb="FF376092"/>
          <x14:colorNegative rgb="FFD00000"/>
          <x14:colorAxis rgb="FF000000"/>
          <x14:colorMarkers rgb="FFD00000"/>
          <x14:colorFirst rgb="FFD00000"/>
          <x14:colorLast rgb="FFD00000"/>
          <x14:colorHigh rgb="FFD00000"/>
          <x14:colorLow rgb="FFD00000"/>
          <x14:sparklines>
            <x14:sparkline>
              <xm:f>calculations!E137:H137</xm:f>
              <xm:sqref>E14</xm:sqref>
            </x14:sparkline>
          </x14:sparklines>
        </x14:sparklineGroup>
        <x14:sparklineGroup type="column" displayEmptyCellsAs="gap" xr2:uid="{23B94F86-747D-44B9-83D9-6C0F1F227F8E}">
          <x14:colorSeries rgb="FF376092"/>
          <x14:colorNegative rgb="FFD00000"/>
          <x14:colorAxis rgb="FF000000"/>
          <x14:colorMarkers rgb="FFD00000"/>
          <x14:colorFirst rgb="FFD00000"/>
          <x14:colorLast rgb="FFD00000"/>
          <x14:colorHigh rgb="FFD00000"/>
          <x14:colorLow rgb="FFD00000"/>
          <x14:sparklines>
            <x14:sparkline>
              <xm:f>calculations!E111:H111</xm:f>
              <xm:sqref>E13</xm:sqref>
            </x14:sparkline>
          </x14:sparklines>
        </x14:sparklineGroup>
        <x14:sparklineGroup type="column" displayEmptyCellsAs="gap" xr2:uid="{16EC0AA0-D4AD-4277-BD20-645B6FAB9024}">
          <x14:colorSeries rgb="FF376092"/>
          <x14:colorNegative rgb="FFD00000"/>
          <x14:colorAxis rgb="FF000000"/>
          <x14:colorMarkers rgb="FFD00000"/>
          <x14:colorFirst rgb="FFD00000"/>
          <x14:colorLast rgb="FFD00000"/>
          <x14:colorHigh rgb="FFD00000"/>
          <x14:colorLow rgb="FFD00000"/>
          <x14:sparklines>
            <x14:sparkline>
              <xm:f>calculations!E75:H75</xm:f>
              <xm:sqref>E12</xm:sqref>
            </x14:sparkline>
          </x14:sparklines>
        </x14:sparklineGroup>
        <x14:sparklineGroup type="column" displayEmptyCellsAs="gap" xr2:uid="{49263F2F-47BF-4575-9C30-0EA2465C7FFD}">
          <x14:colorSeries rgb="FF376092"/>
          <x14:colorNegative rgb="FFD00000"/>
          <x14:colorAxis rgb="FF000000"/>
          <x14:colorMarkers rgb="FFD00000"/>
          <x14:colorFirst rgb="FFD00000"/>
          <x14:colorLast rgb="FFD00000"/>
          <x14:colorHigh rgb="FFD00000"/>
          <x14:colorLow rgb="FFD00000"/>
          <x14:sparklines>
            <x14:sparkline>
              <xm:f>calculations!E43:H43</xm:f>
              <xm:sqref>E11</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B394"/>
  <sheetViews>
    <sheetView topLeftCell="L219" zoomScaleNormal="100" zoomScalePageLayoutView="60" workbookViewId="0">
      <selection activeCell="L9" sqref="L9"/>
    </sheetView>
  </sheetViews>
  <sheetFormatPr defaultColWidth="8.7265625" defaultRowHeight="14.5" outlineLevelCol="1" x14ac:dyDescent="0.35"/>
  <cols>
    <col min="1" max="1" width="10.1796875" style="26" customWidth="1"/>
    <col min="2" max="2" width="86.26953125" customWidth="1"/>
    <col min="3" max="3" width="52.54296875" customWidth="1"/>
    <col min="11" max="11" width="26.26953125" customWidth="1" outlineLevel="1"/>
    <col min="12" max="13" width="9.1796875" customWidth="1" outlineLevel="1"/>
    <col min="14" max="14" width="9.54296875" customWidth="1" outlineLevel="1"/>
    <col min="15" max="17" width="9.1796875" customWidth="1" outlineLevel="1"/>
    <col min="18" max="18" width="13.453125" customWidth="1" outlineLevel="1"/>
    <col min="19" max="20" width="28.7265625" customWidth="1" outlineLevel="1"/>
    <col min="21" max="24" width="9.1796875" customWidth="1" outlineLevel="1"/>
    <col min="26" max="26" width="71.1796875" customWidth="1"/>
    <col min="28" max="28" width="14.81640625" style="162" customWidth="1"/>
  </cols>
  <sheetData>
    <row r="1" spans="1:28" ht="15" customHeight="1" x14ac:dyDescent="0.35">
      <c r="A1" s="87"/>
      <c r="B1" s="86"/>
      <c r="C1" s="86"/>
      <c r="D1" s="167" t="s">
        <v>19</v>
      </c>
      <c r="E1" s="168" t="s">
        <v>20</v>
      </c>
      <c r="F1" s="168"/>
      <c r="G1" s="168"/>
      <c r="H1" s="168"/>
      <c r="I1" s="27"/>
      <c r="J1" s="27"/>
      <c r="K1" s="28"/>
      <c r="L1" s="28"/>
      <c r="M1" s="28"/>
      <c r="N1" s="28"/>
      <c r="O1" s="28"/>
      <c r="P1" s="28"/>
      <c r="Q1" s="28"/>
      <c r="R1" s="28"/>
      <c r="S1" s="28"/>
      <c r="T1" s="28"/>
      <c r="U1" s="28"/>
      <c r="V1" s="28"/>
      <c r="W1" s="28"/>
      <c r="X1" s="28"/>
      <c r="Y1" s="27"/>
    </row>
    <row r="2" spans="1:28" ht="15" customHeight="1" x14ac:dyDescent="0.35">
      <c r="A2" s="87" t="s">
        <v>21</v>
      </c>
      <c r="B2" s="86" t="s">
        <v>22</v>
      </c>
      <c r="C2" s="86"/>
      <c r="D2" s="167"/>
      <c r="E2" s="88">
        <v>1</v>
      </c>
      <c r="F2" s="88">
        <v>2</v>
      </c>
      <c r="G2" s="88">
        <v>3</v>
      </c>
      <c r="H2" s="88">
        <v>4</v>
      </c>
      <c r="I2" s="27"/>
      <c r="J2" s="27"/>
      <c r="K2" s="28" t="s">
        <v>23</v>
      </c>
      <c r="L2" s="28" t="s">
        <v>24</v>
      </c>
      <c r="M2" s="28" t="s">
        <v>25</v>
      </c>
      <c r="N2" s="28" t="s">
        <v>26</v>
      </c>
      <c r="O2" s="28"/>
      <c r="P2" s="28" t="s">
        <v>27</v>
      </c>
      <c r="Q2" s="28" t="s">
        <v>28</v>
      </c>
      <c r="R2" s="28" t="s">
        <v>29</v>
      </c>
      <c r="S2" s="28" t="s">
        <v>23</v>
      </c>
      <c r="T2" s="28" t="s">
        <v>23</v>
      </c>
      <c r="U2" s="28" t="s">
        <v>24</v>
      </c>
      <c r="V2" s="28" t="s">
        <v>25</v>
      </c>
      <c r="W2" s="28" t="s">
        <v>26</v>
      </c>
      <c r="X2" s="28" t="s">
        <v>30</v>
      </c>
      <c r="Y2" s="27"/>
      <c r="Z2" t="s">
        <v>325</v>
      </c>
      <c r="AA2" t="s">
        <v>326</v>
      </c>
      <c r="AB2" s="162" t="s">
        <v>327</v>
      </c>
    </row>
    <row r="3" spans="1:28" ht="15" customHeight="1" x14ac:dyDescent="0.35">
      <c r="A3" s="90">
        <f>'Domaine 1 Gouvernance...'!A3</f>
        <v>1.1000000000000001</v>
      </c>
      <c r="B3" s="89" t="s">
        <v>31</v>
      </c>
      <c r="C3" s="89" t="str">
        <f t="shared" ref="C3:C39" si="0">CONCATENATE(A3,"."," ",B3)</f>
        <v xml:space="preserve">1.1. Organisme dirigeant </v>
      </c>
      <c r="D3" s="89">
        <f>IF('Domaine 1 Gouvernance...'!E3="o",1,0)</f>
        <v>0</v>
      </c>
      <c r="E3" s="89" t="str">
        <f>IF('Domaine 1 Gouvernance...'!$F3=calculations!E$2,1,"")</f>
        <v/>
      </c>
      <c r="F3" s="89" t="str">
        <f>IF('Domaine 1 Gouvernance...'!$F3=calculations!F$2,1,"")</f>
        <v/>
      </c>
      <c r="G3" s="89" t="str">
        <f>IF('Domaine 1 Gouvernance...'!$F3=calculations!G$2,1,"")</f>
        <v/>
      </c>
      <c r="H3" s="89" t="str">
        <f>IF('Domaine 1 Gouvernance...'!$F3=calculations!H$2,1,"")</f>
        <v/>
      </c>
      <c r="I3" s="27"/>
      <c r="J3" s="27"/>
      <c r="K3" s="28" t="s">
        <v>12</v>
      </c>
      <c r="L3" s="28">
        <f>D43</f>
        <v>0</v>
      </c>
      <c r="M3" s="28">
        <f>A43</f>
        <v>32</v>
      </c>
      <c r="N3" s="31">
        <f t="shared" ref="N3:N9" si="1">IF(L3/M3=1,"",L3/M3)</f>
        <v>0</v>
      </c>
      <c r="O3" s="28"/>
      <c r="P3" s="28">
        <f t="shared" ref="P3:P9" si="2">_xlfn.RANK.EQ(N3,$N$3:$N$9,1)</f>
        <v>1</v>
      </c>
      <c r="Q3" s="28">
        <f t="shared" ref="Q3:Q9" si="3">MATCH(R3,$P$3:$P$9,0)</f>
        <v>1</v>
      </c>
      <c r="R3" s="28">
        <v>1</v>
      </c>
      <c r="S3" s="28" t="str">
        <f>INDEX(K3:K9,$Q$3)</f>
        <v>Gouvernance et administration</v>
      </c>
      <c r="T3" s="28" t="str">
        <f t="shared" ref="T3:T9" si="4">IFERROR(S3,"")</f>
        <v>Gouvernance et administration</v>
      </c>
      <c r="U3" s="28">
        <f t="shared" ref="U3:U9" si="5">INDEX($L$3:$L$9,Q3)</f>
        <v>0</v>
      </c>
      <c r="V3" s="28">
        <f t="shared" ref="V3:V9" si="6">INDEX($M$3:$M$9,Q3)</f>
        <v>32</v>
      </c>
      <c r="W3" s="28">
        <f t="shared" ref="W3:W9" si="7">U3/V3</f>
        <v>0</v>
      </c>
      <c r="X3" s="28">
        <f t="shared" ref="X3:X9" si="8">1-W3</f>
        <v>1</v>
      </c>
      <c r="Y3" s="27"/>
      <c r="Z3" t="str">
        <f t="shared" ref="Z3:Z66" si="9">C3</f>
        <v xml:space="preserve">1.1. Organisme dirigeant </v>
      </c>
      <c r="AA3">
        <f>IF('Domaine 1 Gouvernance...'!D3="o",1,0)+IF('Domaine 1 Gouvernance...'!D3="L",1,0)</f>
        <v>1</v>
      </c>
      <c r="AB3" s="162" t="b">
        <f>IF(AND(AA3=1,'Domaine 1 Gouvernance...'!E3="o"),"achieved",IF(AND(AA3=1,'Domaine 1 Gouvernance...'!E3="n"),"not achieved",IF(AND(AA3=1,'Domaine 1 Gouvernance...'!E3="s.o."),"N/A")))</f>
        <v>0</v>
      </c>
    </row>
    <row r="4" spans="1:28" x14ac:dyDescent="0.35">
      <c r="A4" s="90">
        <f>'Domaine 1 Gouvernance...'!A4</f>
        <v>1.2</v>
      </c>
      <c r="B4" s="89" t="s">
        <v>33</v>
      </c>
      <c r="C4" s="89" t="str">
        <f t="shared" si="0"/>
        <v>1.2. Dirigeants </v>
      </c>
      <c r="D4" s="89">
        <f>IF('Domaine 1 Gouvernance...'!E4="o",1,0)</f>
        <v>0</v>
      </c>
      <c r="E4" s="89" t="str">
        <f>IF('Domaine 1 Gouvernance...'!$F4=calculations!E$2,1,"")</f>
        <v/>
      </c>
      <c r="F4" s="89" t="str">
        <f>IF('Domaine 1 Gouvernance...'!$F4=calculations!F$2,1,"")</f>
        <v/>
      </c>
      <c r="G4" s="89" t="str">
        <f>IF('Domaine 1 Gouvernance...'!$F4=calculations!G$2,1,"")</f>
        <v/>
      </c>
      <c r="H4" s="89" t="str">
        <f>IF('Domaine 1 Gouvernance...'!$F4=calculations!H$2,1,"")</f>
        <v/>
      </c>
      <c r="I4" s="27"/>
      <c r="J4" s="27"/>
      <c r="K4" s="28" t="s">
        <v>34</v>
      </c>
      <c r="L4" s="28">
        <f>D75</f>
        <v>0</v>
      </c>
      <c r="M4" s="28">
        <f>A75</f>
        <v>23</v>
      </c>
      <c r="N4" s="31">
        <f t="shared" si="1"/>
        <v>0</v>
      </c>
      <c r="O4" s="28"/>
      <c r="P4" s="28">
        <f t="shared" si="2"/>
        <v>1</v>
      </c>
      <c r="Q4" s="28" t="e">
        <f t="shared" si="3"/>
        <v>#N/A</v>
      </c>
      <c r="R4" s="28">
        <v>2</v>
      </c>
      <c r="S4" s="28" t="e">
        <f t="shared" ref="S4:S9" si="10">INDEX($K$3:$K$9,Q4)</f>
        <v>#N/A</v>
      </c>
      <c r="T4" s="28" t="str">
        <f t="shared" si="4"/>
        <v/>
      </c>
      <c r="U4" s="28" t="e">
        <f t="shared" si="5"/>
        <v>#N/A</v>
      </c>
      <c r="V4" s="28" t="e">
        <f t="shared" si="6"/>
        <v>#N/A</v>
      </c>
      <c r="W4" s="28" t="e">
        <f t="shared" si="7"/>
        <v>#N/A</v>
      </c>
      <c r="X4" s="28" t="e">
        <f t="shared" si="8"/>
        <v>#N/A</v>
      </c>
      <c r="Y4" s="27"/>
      <c r="Z4" t="str">
        <f t="shared" si="9"/>
        <v>1.2. Dirigeants </v>
      </c>
      <c r="AA4">
        <f>IF('Domaine 1 Gouvernance...'!D4="o",1,0)+IF('Domaine 1 Gouvernance...'!D4="L",1,0)</f>
        <v>1</v>
      </c>
      <c r="AB4" s="162" t="b">
        <f>IF(AND(AA4=1,'Domaine 1 Gouvernance...'!E4="o"),"achieved",IF(AND(AA4=1,'Domaine 1 Gouvernance...'!E4="n"),"not achieved",IF(AND(AA4=1,'Domaine 1 Gouvernance...'!E4="s.o."),"N/A")))</f>
        <v>0</v>
      </c>
    </row>
    <row r="5" spans="1:28" x14ac:dyDescent="0.35">
      <c r="A5" s="90">
        <f>'Domaine 1 Gouvernance...'!A5</f>
        <v>1.3</v>
      </c>
      <c r="B5" s="89" t="s">
        <v>314</v>
      </c>
      <c r="C5" s="89" t="str">
        <f t="shared" si="0"/>
        <v xml:space="preserve">1.3. Nomination d’un directeur général </v>
      </c>
      <c r="D5" s="89">
        <f>IF('Domaine 1 Gouvernance...'!E5="o",1,0)</f>
        <v>0</v>
      </c>
      <c r="E5" s="89" t="str">
        <f>IF('Domaine 1 Gouvernance...'!$F5=calculations!E$2,1,"")</f>
        <v/>
      </c>
      <c r="F5" s="89" t="str">
        <f>IF('Domaine 1 Gouvernance...'!$F5=calculations!F$2,1,"")</f>
        <v/>
      </c>
      <c r="G5" s="89" t="str">
        <f>IF('Domaine 1 Gouvernance...'!$F5=calculations!G$2,1,"")</f>
        <v/>
      </c>
      <c r="H5" s="89" t="str">
        <f>IF('Domaine 1 Gouvernance...'!$F5=calculations!H$2,1,"")</f>
        <v/>
      </c>
      <c r="I5" s="27"/>
      <c r="J5" s="27"/>
      <c r="K5" s="28" t="s">
        <v>14</v>
      </c>
      <c r="L5" s="28">
        <f>D111</f>
        <v>0</v>
      </c>
      <c r="M5" s="28">
        <f>A111</f>
        <v>28</v>
      </c>
      <c r="N5" s="31">
        <f t="shared" si="1"/>
        <v>0</v>
      </c>
      <c r="O5" s="28"/>
      <c r="P5" s="28">
        <f t="shared" si="2"/>
        <v>1</v>
      </c>
      <c r="Q5" s="28" t="e">
        <f t="shared" si="3"/>
        <v>#N/A</v>
      </c>
      <c r="R5" s="28">
        <v>3</v>
      </c>
      <c r="S5" s="28" t="e">
        <f t="shared" si="10"/>
        <v>#N/A</v>
      </c>
      <c r="T5" s="28" t="str">
        <f t="shared" si="4"/>
        <v/>
      </c>
      <c r="U5" s="28" t="e">
        <f t="shared" si="5"/>
        <v>#N/A</v>
      </c>
      <c r="V5" s="28" t="e">
        <f t="shared" si="6"/>
        <v>#N/A</v>
      </c>
      <c r="W5" s="28" t="e">
        <f t="shared" si="7"/>
        <v>#N/A</v>
      </c>
      <c r="X5" s="28" t="e">
        <f t="shared" si="8"/>
        <v>#N/A</v>
      </c>
      <c r="Y5" s="27"/>
      <c r="Z5" t="str">
        <f t="shared" si="9"/>
        <v xml:space="preserve">1.3. Nomination d’un directeur général </v>
      </c>
      <c r="AA5">
        <f>IF('Domaine 1 Gouvernance...'!D5="o",1,0)+IF('Domaine 1 Gouvernance...'!D5="L",1,0)</f>
        <v>1</v>
      </c>
      <c r="AB5" s="162" t="b">
        <f>IF(AND(AA5=1,'Domaine 1 Gouvernance...'!E5="o"),"achieved",IF(AND(AA5=1,'Domaine 1 Gouvernance...'!E5="n"),"not achieved",IF(AND(AA5=1,'Domaine 1 Gouvernance...'!E5="s.o."),"N/A")))</f>
        <v>0</v>
      </c>
    </row>
    <row r="6" spans="1:28" x14ac:dyDescent="0.35">
      <c r="A6" s="90">
        <f>'Domaine 1 Gouvernance...'!A6</f>
        <v>1.4</v>
      </c>
      <c r="B6" s="89" t="s">
        <v>313</v>
      </c>
      <c r="C6" s="89" t="str">
        <f t="shared" si="0"/>
        <v xml:space="preserve">1.4. Réunions </v>
      </c>
      <c r="D6" s="89">
        <f>IF('Domaine 1 Gouvernance...'!E6="o",1,0)</f>
        <v>0</v>
      </c>
      <c r="E6" s="89" t="str">
        <f>IF('Domaine 1 Gouvernance...'!$F6=calculations!E$2,1,"")</f>
        <v/>
      </c>
      <c r="F6" s="89" t="str">
        <f>IF('Domaine 1 Gouvernance...'!$F6=calculations!F$2,1,"")</f>
        <v/>
      </c>
      <c r="G6" s="89" t="str">
        <f>IF('Domaine 1 Gouvernance...'!$F6=calculations!G$2,1,"")</f>
        <v/>
      </c>
      <c r="H6" s="89" t="str">
        <f>IF('Domaine 1 Gouvernance...'!$F6=calculations!H$2,1,"")</f>
        <v/>
      </c>
      <c r="I6" s="27"/>
      <c r="J6" s="27"/>
      <c r="K6" s="28" t="s">
        <v>35</v>
      </c>
      <c r="L6" s="28">
        <f>D137</f>
        <v>0</v>
      </c>
      <c r="M6" s="28">
        <f>A137</f>
        <v>18</v>
      </c>
      <c r="N6" s="31">
        <f t="shared" si="1"/>
        <v>0</v>
      </c>
      <c r="O6" s="28"/>
      <c r="P6" s="28">
        <f t="shared" si="2"/>
        <v>1</v>
      </c>
      <c r="Q6" s="28" t="e">
        <f t="shared" si="3"/>
        <v>#N/A</v>
      </c>
      <c r="R6" s="28">
        <v>4</v>
      </c>
      <c r="S6" s="28" t="e">
        <f t="shared" si="10"/>
        <v>#N/A</v>
      </c>
      <c r="T6" s="28" t="str">
        <f t="shared" si="4"/>
        <v/>
      </c>
      <c r="U6" s="28" t="e">
        <f t="shared" si="5"/>
        <v>#N/A</v>
      </c>
      <c r="V6" s="28" t="e">
        <f t="shared" si="6"/>
        <v>#N/A</v>
      </c>
      <c r="W6" s="28" t="e">
        <f t="shared" si="7"/>
        <v>#N/A</v>
      </c>
      <c r="X6" s="28" t="e">
        <f t="shared" si="8"/>
        <v>#N/A</v>
      </c>
      <c r="Y6" s="27"/>
      <c r="Z6" t="str">
        <f t="shared" si="9"/>
        <v xml:space="preserve">1.4. Réunions </v>
      </c>
      <c r="AA6">
        <f>IF('Domaine 1 Gouvernance...'!D6="o",1,0)+IF('Domaine 1 Gouvernance...'!D6="L",1,0)</f>
        <v>1</v>
      </c>
      <c r="AB6" s="162" t="b">
        <f>IF(AND(AA6=1,'Domaine 1 Gouvernance...'!E6="o"),"achieved",IF(AND(AA6=1,'Domaine 1 Gouvernance...'!E6="n"),"not achieved",IF(AND(AA6=1,'Domaine 1 Gouvernance...'!E6="s.o."),"N/A")))</f>
        <v>0</v>
      </c>
    </row>
    <row r="7" spans="1:28" x14ac:dyDescent="0.35">
      <c r="A7" s="90">
        <f>'Domaine 1 Gouvernance...'!A7</f>
        <v>1.5</v>
      </c>
      <c r="B7" s="89" t="s">
        <v>312</v>
      </c>
      <c r="C7" s="89" t="str">
        <f t="shared" si="0"/>
        <v xml:space="preserve">1.5. Diffusion et publication des réunions </v>
      </c>
      <c r="D7" s="89">
        <f>IF('Domaine 1 Gouvernance...'!E7="o",1,0)</f>
        <v>0</v>
      </c>
      <c r="E7" s="89" t="str">
        <f>IF('Domaine 1 Gouvernance...'!$F7=calculations!E$2,1,"")</f>
        <v/>
      </c>
      <c r="F7" s="89" t="str">
        <f>IF('Domaine 1 Gouvernance...'!$F7=calculations!F$2,1,"")</f>
        <v/>
      </c>
      <c r="G7" s="89" t="str">
        <f>IF('Domaine 1 Gouvernance...'!$F7=calculations!G$2,1,"")</f>
        <v/>
      </c>
      <c r="H7" s="89" t="str">
        <f>IF('Domaine 1 Gouvernance...'!$F7=calculations!H$2,1,"")</f>
        <v/>
      </c>
      <c r="I7" s="27"/>
      <c r="J7" s="27"/>
      <c r="K7" s="28" t="s">
        <v>16</v>
      </c>
      <c r="L7" s="28">
        <f>D169</f>
        <v>0</v>
      </c>
      <c r="M7" s="28">
        <f>A169</f>
        <v>22</v>
      </c>
      <c r="N7" s="31">
        <f t="shared" si="1"/>
        <v>0</v>
      </c>
      <c r="O7" s="28"/>
      <c r="P7" s="28">
        <f t="shared" si="2"/>
        <v>1</v>
      </c>
      <c r="Q7" s="28" t="e">
        <f t="shared" si="3"/>
        <v>#N/A</v>
      </c>
      <c r="R7" s="28">
        <v>5</v>
      </c>
      <c r="S7" s="28" t="e">
        <f t="shared" si="10"/>
        <v>#N/A</v>
      </c>
      <c r="T7" s="28" t="str">
        <f t="shared" si="4"/>
        <v/>
      </c>
      <c r="U7" s="28" t="e">
        <f t="shared" si="5"/>
        <v>#N/A</v>
      </c>
      <c r="V7" s="28" t="e">
        <f t="shared" si="6"/>
        <v>#N/A</v>
      </c>
      <c r="W7" s="28" t="e">
        <f t="shared" si="7"/>
        <v>#N/A</v>
      </c>
      <c r="X7" s="28" t="e">
        <f t="shared" si="8"/>
        <v>#N/A</v>
      </c>
      <c r="Y7" s="27"/>
      <c r="Z7" t="str">
        <f t="shared" si="9"/>
        <v xml:space="preserve">1.5. Diffusion et publication des réunions </v>
      </c>
      <c r="AA7">
        <f>IF('Domaine 1 Gouvernance...'!D7="o",1,0)+IF('Domaine 1 Gouvernance...'!D7="L",1,0)</f>
        <v>0</v>
      </c>
      <c r="AB7" s="162" t="b">
        <f>IF(AND(AA7=1,'Domaine 1 Gouvernance...'!E7="o"),"achieved",IF(AND(AA7=1,'Domaine 1 Gouvernance...'!E7="n"),"not achieved",IF(AND(AA7=1,'Domaine 1 Gouvernance...'!E7="s.o."),"N/A")))</f>
        <v>0</v>
      </c>
    </row>
    <row r="8" spans="1:28" x14ac:dyDescent="0.35">
      <c r="A8" s="90">
        <f>'Domaine 1 Gouvernance...'!A8</f>
        <v>1.6</v>
      </c>
      <c r="B8" s="89" t="s">
        <v>311</v>
      </c>
      <c r="C8" s="89" t="str">
        <f t="shared" si="0"/>
        <v xml:space="preserve">1.6. Procès-verbal des réunions </v>
      </c>
      <c r="D8" s="89">
        <f>IF('Domaine 1 Gouvernance...'!E8="o",1,0)</f>
        <v>0</v>
      </c>
      <c r="E8" s="89" t="str">
        <f>IF('Domaine 1 Gouvernance...'!$F8=calculations!E$2,1,"")</f>
        <v/>
      </c>
      <c r="F8" s="89" t="str">
        <f>IF('Domaine 1 Gouvernance...'!$F8=calculations!F$2,1,"")</f>
        <v/>
      </c>
      <c r="G8" s="89" t="str">
        <f>IF('Domaine 1 Gouvernance...'!$F8=calculations!G$2,1,"")</f>
        <v/>
      </c>
      <c r="H8" s="89" t="str">
        <f>IF('Domaine 1 Gouvernance...'!$F8=calculations!H$2,1,"")</f>
        <v/>
      </c>
      <c r="I8" s="27"/>
      <c r="J8" s="27"/>
      <c r="K8" s="28" t="s">
        <v>38</v>
      </c>
      <c r="L8" s="28">
        <f>D198</f>
        <v>0</v>
      </c>
      <c r="M8" s="28">
        <f>A198</f>
        <v>22</v>
      </c>
      <c r="N8" s="31">
        <f t="shared" si="1"/>
        <v>0</v>
      </c>
      <c r="O8" s="28"/>
      <c r="P8" s="28">
        <f t="shared" si="2"/>
        <v>1</v>
      </c>
      <c r="Q8" s="28" t="e">
        <f t="shared" si="3"/>
        <v>#N/A</v>
      </c>
      <c r="R8" s="28">
        <v>6</v>
      </c>
      <c r="S8" s="28" t="e">
        <f t="shared" si="10"/>
        <v>#N/A</v>
      </c>
      <c r="T8" s="28" t="str">
        <f t="shared" si="4"/>
        <v/>
      </c>
      <c r="U8" s="28" t="e">
        <f t="shared" si="5"/>
        <v>#N/A</v>
      </c>
      <c r="V8" s="28" t="e">
        <f t="shared" si="6"/>
        <v>#N/A</v>
      </c>
      <c r="W8" s="28" t="e">
        <f t="shared" si="7"/>
        <v>#N/A</v>
      </c>
      <c r="X8" s="28" t="e">
        <f t="shared" si="8"/>
        <v>#N/A</v>
      </c>
      <c r="Y8" s="27"/>
      <c r="Z8" t="str">
        <f t="shared" si="9"/>
        <v xml:space="preserve">1.6. Procès-verbal des réunions </v>
      </c>
      <c r="AA8">
        <f>IF('Domaine 1 Gouvernance...'!D8="o",1,0)+IF('Domaine 1 Gouvernance...'!D8="L",1,0)</f>
        <v>1</v>
      </c>
      <c r="AB8" s="162" t="b">
        <f>IF(AND(AA8=1,'Domaine 1 Gouvernance...'!E8="o"),"achieved",IF(AND(AA8=1,'Domaine 1 Gouvernance...'!E8="n"),"not achieved",IF(AND(AA8=1,'Domaine 1 Gouvernance...'!E8="s.o."),"N/A")))</f>
        <v>0</v>
      </c>
    </row>
    <row r="9" spans="1:28" ht="15.75" customHeight="1" x14ac:dyDescent="0.35">
      <c r="A9" s="90">
        <f>'Domaine 1 Gouvernance...'!A9</f>
        <v>1.7</v>
      </c>
      <c r="B9" s="89" t="s">
        <v>36</v>
      </c>
      <c r="C9" s="89" t="str">
        <f t="shared" si="0"/>
        <v>1.7. Mandat</v>
      </c>
      <c r="D9" s="89">
        <f>IF('Domaine 1 Gouvernance...'!E9="o",1,0)</f>
        <v>0</v>
      </c>
      <c r="E9" s="89" t="str">
        <f>IF('Domaine 1 Gouvernance...'!$F9=calculations!E$2,1,"")</f>
        <v/>
      </c>
      <c r="F9" s="89" t="str">
        <f>IF('Domaine 1 Gouvernance...'!$F9=calculations!F$2,1,"")</f>
        <v/>
      </c>
      <c r="G9" s="89" t="str">
        <f>IF('Domaine 1 Gouvernance...'!$F9=calculations!G$2,1,"")</f>
        <v/>
      </c>
      <c r="H9" s="89" t="str">
        <f>IF('Domaine 1 Gouvernance...'!$F9=calculations!H$2,1,"")</f>
        <v/>
      </c>
      <c r="I9" s="27"/>
      <c r="J9" s="27"/>
      <c r="K9" s="28" t="s">
        <v>40</v>
      </c>
      <c r="L9" s="28">
        <f>D237</f>
        <v>0</v>
      </c>
      <c r="M9" s="28">
        <f>A237</f>
        <v>30</v>
      </c>
      <c r="N9" s="31">
        <f t="shared" si="1"/>
        <v>0</v>
      </c>
      <c r="O9" s="28"/>
      <c r="P9" s="28">
        <f t="shared" si="2"/>
        <v>1</v>
      </c>
      <c r="Q9" s="28" t="e">
        <f t="shared" si="3"/>
        <v>#N/A</v>
      </c>
      <c r="R9" s="28">
        <v>7</v>
      </c>
      <c r="S9" s="28" t="e">
        <f t="shared" si="10"/>
        <v>#N/A</v>
      </c>
      <c r="T9" s="28" t="str">
        <f t="shared" si="4"/>
        <v/>
      </c>
      <c r="U9" s="28" t="e">
        <f t="shared" si="5"/>
        <v>#N/A</v>
      </c>
      <c r="V9" s="28" t="e">
        <f t="shared" si="6"/>
        <v>#N/A</v>
      </c>
      <c r="W9" s="28" t="e">
        <f t="shared" si="7"/>
        <v>#N/A</v>
      </c>
      <c r="X9" s="28" t="e">
        <f t="shared" si="8"/>
        <v>#N/A</v>
      </c>
      <c r="Y9" s="27"/>
      <c r="Z9" t="str">
        <f t="shared" si="9"/>
        <v>1.7. Mandat</v>
      </c>
      <c r="AA9">
        <f>IF('Domaine 1 Gouvernance...'!D9="o",1,0)+IF('Domaine 1 Gouvernance...'!D9="L",1,0)</f>
        <v>1</v>
      </c>
      <c r="AB9" s="162" t="b">
        <f>IF(AND(AA9=1,'Domaine 1 Gouvernance...'!E9="o"),"achieved",IF(AND(AA9=1,'Domaine 1 Gouvernance...'!E9="n"),"not achieved",IF(AND(AA9=1,'Domaine 1 Gouvernance...'!E9="s.o."),"N/A")))</f>
        <v>0</v>
      </c>
    </row>
    <row r="10" spans="1:28" x14ac:dyDescent="0.35">
      <c r="A10" s="90">
        <f>'Domaine 1 Gouvernance...'!A10</f>
        <v>1.8</v>
      </c>
      <c r="B10" s="91" t="s">
        <v>37</v>
      </c>
      <c r="C10" s="89" t="str">
        <f t="shared" si="0"/>
        <v xml:space="preserve">1.8. Règlements </v>
      </c>
      <c r="D10" s="89">
        <f>IF('Domaine 1 Gouvernance...'!E10="o",1,0)</f>
        <v>0</v>
      </c>
      <c r="E10" s="89" t="str">
        <f>IF('Domaine 1 Gouvernance...'!$F10=calculations!E$2,1,"")</f>
        <v/>
      </c>
      <c r="F10" s="89" t="str">
        <f>IF('Domaine 1 Gouvernance...'!$F10=calculations!F$2,1,"")</f>
        <v/>
      </c>
      <c r="G10" s="89" t="str">
        <f>IF('Domaine 1 Gouvernance...'!$F10=calculations!G$2,1,"")</f>
        <v/>
      </c>
      <c r="H10" s="89" t="str">
        <f>IF('Domaine 1 Gouvernance...'!$F10=calculations!H$2,1,"")</f>
        <v/>
      </c>
      <c r="I10" s="27"/>
      <c r="J10" s="27"/>
      <c r="K10" s="28"/>
      <c r="L10" s="32">
        <f>SUM(L3:L9)</f>
        <v>0</v>
      </c>
      <c r="M10" s="32">
        <f>SUM(M3:M9)</f>
        <v>175</v>
      </c>
      <c r="N10" s="28"/>
      <c r="O10" s="28"/>
      <c r="P10" s="28"/>
      <c r="Q10" s="28"/>
      <c r="R10" s="28"/>
      <c r="S10" s="28"/>
      <c r="T10" s="28"/>
      <c r="U10" s="28"/>
      <c r="V10" s="28"/>
      <c r="W10" s="28"/>
      <c r="X10" s="28"/>
      <c r="Y10" s="27"/>
      <c r="Z10" t="str">
        <f t="shared" si="9"/>
        <v xml:space="preserve">1.8. Règlements </v>
      </c>
      <c r="AA10">
        <f>IF('Domaine 1 Gouvernance...'!D10="o",1,0)+IF('Domaine 1 Gouvernance...'!D10="L",1,0)</f>
        <v>1</v>
      </c>
      <c r="AB10" s="162" t="b">
        <f>IF(AND(AA10=1,'Domaine 1 Gouvernance...'!E10="o"),"achieved",IF(AND(AA10=1,'Domaine 1 Gouvernance...'!E10="n"),"not achieved",IF(AND(AA10=1,'Domaine 1 Gouvernance...'!E10="s.o."),"N/A")))</f>
        <v>0</v>
      </c>
    </row>
    <row r="11" spans="1:28" x14ac:dyDescent="0.35">
      <c r="A11" s="90"/>
      <c r="B11" s="91"/>
      <c r="C11" s="89"/>
      <c r="D11" s="89">
        <f>IF('Domaine 1 Gouvernance...'!E11="o",1,0)</f>
        <v>0</v>
      </c>
      <c r="E11" s="89" t="str">
        <f>IF('Domaine 1 Gouvernance...'!$F11=calculations!E$2,1,"")</f>
        <v/>
      </c>
      <c r="F11" s="89" t="str">
        <f>IF('Domaine 1 Gouvernance...'!$F11=calculations!F$2,1,"")</f>
        <v/>
      </c>
      <c r="G11" s="89" t="str">
        <f>IF('Domaine 1 Gouvernance...'!$F11=calculations!G$2,1,"")</f>
        <v/>
      </c>
      <c r="H11" s="89" t="str">
        <f>IF('Domaine 1 Gouvernance...'!$F11=calculations!H$2,1,"")</f>
        <v/>
      </c>
      <c r="I11" s="27"/>
      <c r="J11" s="27"/>
      <c r="K11" s="28"/>
      <c r="L11" s="28"/>
      <c r="M11" s="28"/>
      <c r="N11" s="28"/>
      <c r="O11" s="28"/>
      <c r="P11" s="28"/>
      <c r="Q11" s="28"/>
      <c r="R11" s="28"/>
      <c r="S11" s="28"/>
      <c r="T11" s="28"/>
      <c r="U11" s="28"/>
      <c r="V11" s="28"/>
      <c r="W11" s="28"/>
      <c r="X11" s="28"/>
      <c r="Y11" s="27"/>
      <c r="Z11">
        <f t="shared" si="9"/>
        <v>0</v>
      </c>
      <c r="AA11">
        <f>IF('Domaine 1 Gouvernance...'!D11="o",1,0)+IF('Domaine 1 Gouvernance...'!D11="L",1,0)</f>
        <v>0</v>
      </c>
      <c r="AB11" s="162" t="b">
        <f>IF(AND(AA11=1,'Domaine 1 Gouvernance...'!E11="o"),"achieved",IF(AND(AA11=1,'Domaine 1 Gouvernance...'!E11="n"),"not achieved",IF(AND(AA11=1,'Domaine 1 Gouvernance...'!E11="s.o."),"N/A")))</f>
        <v>0</v>
      </c>
    </row>
    <row r="12" spans="1:28" x14ac:dyDescent="0.35">
      <c r="A12" s="90">
        <f>'Domaine 1 Gouvernance...'!A12</f>
        <v>2.1</v>
      </c>
      <c r="B12" s="89" t="s">
        <v>39</v>
      </c>
      <c r="C12" s="89" t="str">
        <f t="shared" si="0"/>
        <v xml:space="preserve">2.1. Processus de définition de politiques écrites </v>
      </c>
      <c r="D12" s="89">
        <f>IF('Domaine 1 Gouvernance...'!E12="o",1,0)</f>
        <v>0</v>
      </c>
      <c r="E12" s="89" t="str">
        <f>IF('Domaine 1 Gouvernance...'!$F12=calculations!E$2,1,"")</f>
        <v/>
      </c>
      <c r="F12" s="89" t="str">
        <f>IF('Domaine 1 Gouvernance...'!$F12=calculations!F$2,1,"")</f>
        <v/>
      </c>
      <c r="G12" s="89" t="str">
        <f>IF('Domaine 1 Gouvernance...'!$F12=calculations!G$2,1,"")</f>
        <v/>
      </c>
      <c r="H12" s="89" t="str">
        <f>IF('Domaine 1 Gouvernance...'!$F12=calculations!H$2,1,"")</f>
        <v/>
      </c>
      <c r="I12" s="27"/>
      <c r="J12" s="27"/>
      <c r="K12" s="27"/>
      <c r="L12" s="27"/>
      <c r="M12" s="27"/>
      <c r="N12" s="27"/>
      <c r="O12" s="27"/>
      <c r="P12" s="27"/>
      <c r="Q12" s="27"/>
      <c r="R12" s="27"/>
      <c r="S12" s="27"/>
      <c r="T12" s="27"/>
      <c r="U12" s="27"/>
      <c r="V12" s="27"/>
      <c r="W12" s="27"/>
      <c r="X12" s="27"/>
      <c r="Y12" s="27"/>
      <c r="Z12" t="str">
        <f t="shared" si="9"/>
        <v xml:space="preserve">2.1. Processus de définition de politiques écrites </v>
      </c>
      <c r="AA12">
        <f>IF('Domaine 1 Gouvernance...'!D12="o",1,0)+IF('Domaine 1 Gouvernance...'!D12="L",1,0)</f>
        <v>1</v>
      </c>
      <c r="AB12" s="162" t="b">
        <f>IF(AND(AA12=1,'Domaine 1 Gouvernance...'!E12="o"),"achieved",IF(AND(AA12=1,'Domaine 1 Gouvernance...'!E12="n"),"not achieved",IF(AND(AA12=1,'Domaine 1 Gouvernance...'!E12="s.o."),"N/A")))</f>
        <v>0</v>
      </c>
    </row>
    <row r="13" spans="1:28" x14ac:dyDescent="0.35">
      <c r="A13" s="90">
        <f>'Domaine 1 Gouvernance...'!A13</f>
        <v>2.2000000000000002</v>
      </c>
      <c r="B13" s="91" t="s">
        <v>41</v>
      </c>
      <c r="C13" s="89" t="str">
        <f t="shared" si="0"/>
        <v>2.2. Distribution </v>
      </c>
      <c r="D13" s="89">
        <f>IF('Domaine 1 Gouvernance...'!E13="o",1,0)</f>
        <v>0</v>
      </c>
      <c r="E13" s="89" t="str">
        <f>IF('Domaine 1 Gouvernance...'!$F13=calculations!E$2,1,"")</f>
        <v/>
      </c>
      <c r="F13" s="89" t="str">
        <f>IF('Domaine 1 Gouvernance...'!$F13=calculations!F$2,1,"")</f>
        <v/>
      </c>
      <c r="G13" s="89" t="str">
        <f>IF('Domaine 1 Gouvernance...'!$F13=calculations!G$2,1,"")</f>
        <v/>
      </c>
      <c r="H13" s="89" t="str">
        <f>IF('Domaine 1 Gouvernance...'!$F13=calculations!H$2,1,"")</f>
        <v/>
      </c>
      <c r="I13" s="27"/>
      <c r="J13" s="27"/>
      <c r="K13" s="33" t="s">
        <v>44</v>
      </c>
      <c r="L13" s="28"/>
      <c r="M13" s="28"/>
      <c r="N13" s="28"/>
      <c r="O13" s="28"/>
      <c r="P13" s="28"/>
      <c r="Q13" s="28"/>
      <c r="R13" s="28"/>
      <c r="S13" s="28"/>
      <c r="T13" s="28"/>
      <c r="U13" s="28"/>
      <c r="V13" s="28"/>
      <c r="W13" s="28"/>
      <c r="X13" s="28"/>
      <c r="Y13" s="27"/>
      <c r="Z13" t="str">
        <f t="shared" si="9"/>
        <v>2.2. Distribution </v>
      </c>
      <c r="AA13">
        <f>IF('Domaine 1 Gouvernance...'!D13="o",1,0)+IF('Domaine 1 Gouvernance...'!D13="L",1,0)</f>
        <v>1</v>
      </c>
      <c r="AB13" s="162" t="b">
        <f>IF(AND(AA13=1,'Domaine 1 Gouvernance...'!E13="o"),"achieved",IF(AND(AA13=1,'Domaine 1 Gouvernance...'!E13="n"),"not achieved",IF(AND(AA13=1,'Domaine 1 Gouvernance...'!E13="s.o."),"N/A")))</f>
        <v>0</v>
      </c>
    </row>
    <row r="14" spans="1:28" x14ac:dyDescent="0.35">
      <c r="A14" s="90">
        <f>'Domaine 1 Gouvernance...'!A14</f>
        <v>2.2999999999999998</v>
      </c>
      <c r="B14" s="89" t="s">
        <v>42</v>
      </c>
      <c r="C14" s="89" t="str">
        <f t="shared" si="0"/>
        <v>2.3. Examen</v>
      </c>
      <c r="D14" s="89">
        <f>IF('Domaine 1 Gouvernance...'!E14="o",1,0)</f>
        <v>0</v>
      </c>
      <c r="E14" s="89" t="str">
        <f>IF('Domaine 1 Gouvernance...'!$F14=calculations!E$2,1,"")</f>
        <v/>
      </c>
      <c r="F14" s="89" t="str">
        <f>IF('Domaine 1 Gouvernance...'!$F14=calculations!F$2,1,"")</f>
        <v/>
      </c>
      <c r="G14" s="89" t="str">
        <f>IF('Domaine 1 Gouvernance...'!$F14=calculations!G$2,1,"")</f>
        <v/>
      </c>
      <c r="H14" s="89" t="str">
        <f>IF('Domaine 1 Gouvernance...'!$F14=calculations!H$2,1,"")</f>
        <v/>
      </c>
      <c r="I14" s="27"/>
      <c r="J14" s="27"/>
      <c r="K14" s="27"/>
      <c r="L14" s="27"/>
      <c r="M14" s="27"/>
      <c r="N14" s="27"/>
      <c r="O14" s="27"/>
      <c r="P14" s="27"/>
      <c r="Q14" s="27"/>
      <c r="R14" s="27"/>
      <c r="S14" s="27"/>
      <c r="T14" s="27"/>
      <c r="U14" s="27"/>
      <c r="V14" s="27"/>
      <c r="W14" s="27"/>
      <c r="X14" s="27"/>
      <c r="Y14" s="27"/>
      <c r="Z14" t="str">
        <f t="shared" si="9"/>
        <v>2.3. Examen</v>
      </c>
      <c r="AA14">
        <f>IF('Domaine 1 Gouvernance...'!D14="o",1,0)+IF('Domaine 1 Gouvernance...'!D14="L",1,0)</f>
        <v>1</v>
      </c>
      <c r="AB14" s="162" t="b">
        <f>IF(AND(AA14=1,'Domaine 1 Gouvernance...'!E14="o"),"achieved",IF(AND(AA14=1,'Domaine 1 Gouvernance...'!E14="n"),"not achieved",IF(AND(AA14=1,'Domaine 1 Gouvernance...'!E14="s.o."),"N/A")))</f>
        <v>0</v>
      </c>
    </row>
    <row r="15" spans="1:28" x14ac:dyDescent="0.35">
      <c r="A15" s="90"/>
      <c r="B15" s="89"/>
      <c r="C15" s="89"/>
      <c r="D15" s="89">
        <f>IF('Domaine 1 Gouvernance...'!E15="o",1,0)</f>
        <v>0</v>
      </c>
      <c r="E15" s="89" t="str">
        <f>IF('Domaine 1 Gouvernance...'!$F15=calculations!E$2,1,"")</f>
        <v/>
      </c>
      <c r="F15" s="89" t="str">
        <f>IF('Domaine 1 Gouvernance...'!$F15=calculations!F$2,1,"")</f>
        <v/>
      </c>
      <c r="G15" s="89" t="str">
        <f>IF('Domaine 1 Gouvernance...'!$F15=calculations!G$2,1,"")</f>
        <v/>
      </c>
      <c r="H15" s="89" t="str">
        <f>IF('Domaine 1 Gouvernance...'!$F15=calculations!H$2,1,"")</f>
        <v/>
      </c>
      <c r="I15" s="27"/>
      <c r="J15" s="27"/>
      <c r="K15" s="27"/>
      <c r="L15" s="27"/>
      <c r="M15" s="27"/>
      <c r="N15" s="27"/>
      <c r="O15" s="27"/>
      <c r="P15" s="27"/>
      <c r="Q15" s="27"/>
      <c r="R15" s="27"/>
      <c r="S15" s="27"/>
      <c r="T15" s="27"/>
      <c r="U15" s="27"/>
      <c r="V15" s="27"/>
      <c r="W15" s="27"/>
      <c r="X15" s="27"/>
      <c r="Y15" s="27"/>
      <c r="Z15">
        <f t="shared" si="9"/>
        <v>0</v>
      </c>
      <c r="AA15">
        <f>IF('Domaine 1 Gouvernance...'!D15="o",1,0)+IF('Domaine 1 Gouvernance...'!D15="L",1,0)</f>
        <v>0</v>
      </c>
      <c r="AB15" s="162" t="b">
        <f>IF(AND(AA15=1,'Domaine 1 Gouvernance...'!E15="o"),"achieved",IF(AND(AA15=1,'Domaine 1 Gouvernance...'!E15="n"),"not achieved",IF(AND(AA15=1,'Domaine 1 Gouvernance...'!E15="s.o."),"N/A")))</f>
        <v>0</v>
      </c>
    </row>
    <row r="16" spans="1:28" x14ac:dyDescent="0.35">
      <c r="A16" s="90">
        <f>'Domaine 1 Gouvernance...'!A16</f>
        <v>3.1</v>
      </c>
      <c r="B16" s="89" t="s">
        <v>518</v>
      </c>
      <c r="C16" s="89" t="str">
        <f t="shared" si="0"/>
        <v>3.1. Politique relative à la planification </v>
      </c>
      <c r="D16" s="89">
        <f>IF('Domaine 1 Gouvernance...'!E16="o",1,0)</f>
        <v>0</v>
      </c>
      <c r="E16" s="89" t="str">
        <f>IF('Domaine 1 Gouvernance...'!$F16=calculations!E$2,1,"")</f>
        <v/>
      </c>
      <c r="F16" s="89" t="str">
        <f>IF('Domaine 1 Gouvernance...'!$F16=calculations!F$2,1,"")</f>
        <v/>
      </c>
      <c r="G16" s="89" t="str">
        <f>IF('Domaine 1 Gouvernance...'!$F16=calculations!G$2,1,"")</f>
        <v/>
      </c>
      <c r="H16" s="89" t="str">
        <f>IF('Domaine 1 Gouvernance...'!$F16=calculations!H$2,1,"")</f>
        <v/>
      </c>
      <c r="I16" s="27"/>
      <c r="J16" s="27"/>
      <c r="K16" s="27"/>
      <c r="L16" s="27"/>
      <c r="M16" s="27"/>
      <c r="N16" s="27"/>
      <c r="O16" s="27"/>
      <c r="P16" s="27"/>
      <c r="Q16" s="27"/>
      <c r="R16" s="27"/>
      <c r="S16" s="27"/>
      <c r="T16" s="27"/>
      <c r="U16" s="27"/>
      <c r="V16" s="27"/>
      <c r="W16" s="27"/>
      <c r="X16" s="27"/>
      <c r="Y16" s="27"/>
      <c r="Z16" t="str">
        <f t="shared" si="9"/>
        <v>3.1. Politique relative à la planification </v>
      </c>
      <c r="AA16">
        <f>IF('Domaine 1 Gouvernance...'!D16="o",1,0)+IF('Domaine 1 Gouvernance...'!D16="L",1,0)</f>
        <v>1</v>
      </c>
      <c r="AB16" s="162" t="b">
        <f>IF(AND(AA16=1,'Domaine 1 Gouvernance...'!E16="o"),"achieved",IF(AND(AA16=1,'Domaine 1 Gouvernance...'!E16="n"),"not achieved",IF(AND(AA16=1,'Domaine 1 Gouvernance...'!E16="s.o."),"N/A")))</f>
        <v>0</v>
      </c>
    </row>
    <row r="17" spans="1:28" x14ac:dyDescent="0.35">
      <c r="A17" s="90">
        <f>'Domaine 1 Gouvernance...'!A17</f>
        <v>3.2</v>
      </c>
      <c r="B17" s="89" t="s">
        <v>59</v>
      </c>
      <c r="C17" s="89" t="str">
        <f t="shared" si="0"/>
        <v>3.2. Document de planification </v>
      </c>
      <c r="D17" s="89">
        <f>IF('Domaine 1 Gouvernance...'!E17="o",1,0)</f>
        <v>0</v>
      </c>
      <c r="E17" s="89" t="str">
        <f>IF('Domaine 1 Gouvernance...'!$F17=calculations!E$2,1,"")</f>
        <v/>
      </c>
      <c r="F17" s="89" t="str">
        <f>IF('Domaine 1 Gouvernance...'!$F17=calculations!F$2,1,"")</f>
        <v/>
      </c>
      <c r="G17" s="89" t="str">
        <f>IF('Domaine 1 Gouvernance...'!$F17=calculations!G$2,1,"")</f>
        <v/>
      </c>
      <c r="H17" s="89" t="str">
        <f>IF('Domaine 1 Gouvernance...'!$F17=calculations!H$2,1,"")</f>
        <v/>
      </c>
      <c r="I17" s="27"/>
      <c r="J17" s="27"/>
      <c r="K17" s="27"/>
      <c r="L17" s="27"/>
      <c r="M17" s="27"/>
      <c r="N17" s="27"/>
      <c r="O17" s="27"/>
      <c r="P17" s="27"/>
      <c r="Q17" s="27"/>
      <c r="R17" s="27"/>
      <c r="S17" s="27"/>
      <c r="T17" s="27"/>
      <c r="U17" s="27"/>
      <c r="V17" s="27"/>
      <c r="W17" s="27"/>
      <c r="X17" s="27"/>
      <c r="Y17" s="27"/>
      <c r="Z17" t="str">
        <f t="shared" si="9"/>
        <v>3.2. Document de planification </v>
      </c>
      <c r="AA17">
        <f>IF('Domaine 1 Gouvernance...'!D17="o",1,0)+IF('Domaine 1 Gouvernance...'!D17="L",1,0)</f>
        <v>1</v>
      </c>
      <c r="AB17" s="162" t="b">
        <f>IF(AND(AA17=1,'Domaine 1 Gouvernance...'!E17="o"),"achieved",IF(AND(AA17=1,'Domaine 1 Gouvernance...'!E17="n"),"not achieved",IF(AND(AA17=1,'Domaine 1 Gouvernance...'!E17="s.o."),"N/A")))</f>
        <v>0</v>
      </c>
    </row>
    <row r="18" spans="1:28" x14ac:dyDescent="0.35">
      <c r="A18" s="90">
        <f>'Domaine 1 Gouvernance...'!A18</f>
        <v>3.3</v>
      </c>
      <c r="B18" s="89" t="s">
        <v>519</v>
      </c>
      <c r="C18" s="89" t="str">
        <f t="shared" si="0"/>
        <v xml:space="preserve">3.3. Planification de la gestion des biens </v>
      </c>
      <c r="D18" s="89">
        <f>IF('Domaine 1 Gouvernance...'!E18="o",1,0)</f>
        <v>0</v>
      </c>
      <c r="E18" s="89" t="str">
        <f>IF('Domaine 1 Gouvernance...'!$F18=calculations!E$2,1,"")</f>
        <v/>
      </c>
      <c r="F18" s="89" t="str">
        <f>IF('Domaine 1 Gouvernance...'!$F18=calculations!F$2,1,"")</f>
        <v/>
      </c>
      <c r="G18" s="89" t="str">
        <f>IF('Domaine 1 Gouvernance...'!$F18=calculations!G$2,1,"")</f>
        <v/>
      </c>
      <c r="H18" s="89" t="str">
        <f>IF('Domaine 1 Gouvernance...'!$F18=calculations!H$2,1,"")</f>
        <v/>
      </c>
      <c r="I18" s="27"/>
      <c r="J18" s="27"/>
      <c r="K18" s="27"/>
      <c r="L18" s="27"/>
      <c r="M18" s="27"/>
      <c r="N18" s="27">
        <f>L10/M10</f>
        <v>0</v>
      </c>
      <c r="O18" s="27"/>
      <c r="P18" s="27"/>
      <c r="Q18" s="27"/>
      <c r="R18" s="27"/>
      <c r="S18" s="27"/>
      <c r="T18" s="27"/>
      <c r="U18" s="27"/>
      <c r="V18" s="27"/>
      <c r="W18" s="27"/>
      <c r="X18" s="27"/>
      <c r="Y18" s="27"/>
      <c r="Z18" t="str">
        <f t="shared" si="9"/>
        <v xml:space="preserve">3.3. Planification de la gestion des biens </v>
      </c>
      <c r="AA18">
        <f>IF('Domaine 1 Gouvernance...'!D18="o",1,0)+IF('Domaine 1 Gouvernance...'!D18="L",1,0)</f>
        <v>0</v>
      </c>
      <c r="AB18" s="162" t="b">
        <f>IF(AND(AA18=1,'Domaine 1 Gouvernance...'!E18="o"),"achieved",IF(AND(AA18=1,'Domaine 1 Gouvernance...'!E18="n"),"not achieved",IF(AND(AA18=1,'Domaine 1 Gouvernance...'!E18="s.o."),"N/A")))</f>
        <v>0</v>
      </c>
    </row>
    <row r="19" spans="1:28" x14ac:dyDescent="0.35">
      <c r="A19" s="90">
        <f>'Domaine 1 Gouvernance...'!A19</f>
        <v>3.4</v>
      </c>
      <c r="B19" s="89" t="s">
        <v>316</v>
      </c>
      <c r="C19" s="89" t="str">
        <f t="shared" si="0"/>
        <v xml:space="preserve">3.4. Plan d’accessibilité pluriannuel </v>
      </c>
      <c r="D19" s="89">
        <f>IF('Domaine 1 Gouvernance...'!E19="o",1,0)</f>
        <v>0</v>
      </c>
      <c r="E19" s="89" t="str">
        <f>IF('Domaine 1 Gouvernance...'!$F19=calculations!E$2,1,"")</f>
        <v/>
      </c>
      <c r="F19" s="89" t="str">
        <f>IF('Domaine 1 Gouvernance...'!$F19=calculations!F$2,1,"")</f>
        <v/>
      </c>
      <c r="G19" s="89" t="str">
        <f>IF('Domaine 1 Gouvernance...'!$F19=calculations!G$2,1,"")</f>
        <v/>
      </c>
      <c r="H19" s="89" t="str">
        <f>IF('Domaine 1 Gouvernance...'!$F19=calculations!H$2,1,"")</f>
        <v/>
      </c>
      <c r="I19" s="27"/>
      <c r="J19" s="27"/>
      <c r="K19" s="27"/>
      <c r="L19" s="27"/>
      <c r="M19" s="27"/>
      <c r="N19" s="27"/>
      <c r="O19" s="27"/>
      <c r="P19" s="27"/>
      <c r="Q19" s="27"/>
      <c r="R19" s="27"/>
      <c r="S19" s="27"/>
      <c r="T19" s="27"/>
      <c r="U19" s="27"/>
      <c r="V19" s="27"/>
      <c r="W19" s="27"/>
      <c r="X19" s="27"/>
      <c r="Y19" s="27"/>
      <c r="Z19" t="str">
        <f t="shared" si="9"/>
        <v xml:space="preserve">3.4. Plan d’accessibilité pluriannuel </v>
      </c>
      <c r="AA19">
        <f>IF('Domaine 1 Gouvernance...'!D19="o",1,0)+IF('Domaine 1 Gouvernance...'!D19="L",1,0)</f>
        <v>1</v>
      </c>
      <c r="AB19" s="162" t="b">
        <f>IF(AND(AA19=1,'Domaine 1 Gouvernance...'!E19="o"),"achieved",IF(AND(AA19=1,'Domaine 1 Gouvernance...'!E19="n"),"not achieved",IF(AND(AA19=1,'Domaine 1 Gouvernance...'!E19="s.o."),"N/A")))</f>
        <v>0</v>
      </c>
    </row>
    <row r="20" spans="1:28" x14ac:dyDescent="0.35">
      <c r="A20" s="90">
        <f>'Domaine 1 Gouvernance...'!A20</f>
        <v>3.5</v>
      </c>
      <c r="B20" s="89" t="s">
        <v>520</v>
      </c>
      <c r="C20" s="89" t="str">
        <f t="shared" si="0"/>
        <v xml:space="preserve">3.5. Examen des plans </v>
      </c>
      <c r="D20" s="89">
        <f>IF('Domaine 1 Gouvernance...'!E20="o",1,0)</f>
        <v>0</v>
      </c>
      <c r="E20" s="89" t="str">
        <f>IF('Domaine 1 Gouvernance...'!$F20=calculations!E$2,1,"")</f>
        <v/>
      </c>
      <c r="F20" s="89" t="str">
        <f>IF('Domaine 1 Gouvernance...'!$F20=calculations!F$2,1,"")</f>
        <v/>
      </c>
      <c r="G20" s="89" t="str">
        <f>IF('Domaine 1 Gouvernance...'!$F20=calculations!G$2,1,"")</f>
        <v/>
      </c>
      <c r="H20" s="89" t="str">
        <f>IF('Domaine 1 Gouvernance...'!$F20=calculations!H$2,1,"")</f>
        <v/>
      </c>
      <c r="I20" s="27"/>
      <c r="J20" s="27"/>
      <c r="K20" s="27"/>
      <c r="L20" s="27"/>
      <c r="M20" s="27"/>
      <c r="N20" s="27"/>
      <c r="O20" s="27"/>
      <c r="P20" s="27"/>
      <c r="Q20" s="27"/>
      <c r="R20" s="27"/>
      <c r="S20" s="27"/>
      <c r="T20" s="27"/>
      <c r="U20" s="27"/>
      <c r="V20" s="27"/>
      <c r="W20" s="27"/>
      <c r="X20" s="27"/>
      <c r="Y20" s="27"/>
      <c r="Z20" t="str">
        <f t="shared" si="9"/>
        <v xml:space="preserve">3.5. Examen des plans </v>
      </c>
      <c r="AA20">
        <f>IF('Domaine 1 Gouvernance...'!D20="o",1,0)+IF('Domaine 1 Gouvernance...'!D20="L",1,0)</f>
        <v>0</v>
      </c>
      <c r="AB20" s="162" t="b">
        <f>IF(AND(AA20=1,'Domaine 1 Gouvernance...'!E20="o"),"achieved",IF(AND(AA20=1,'Domaine 1 Gouvernance...'!E20="n"),"not achieved",IF(AND(AA20=1,'Domaine 1 Gouvernance...'!E20="s.o."),"N/A")))</f>
        <v>0</v>
      </c>
    </row>
    <row r="21" spans="1:28" x14ac:dyDescent="0.35">
      <c r="A21" s="90">
        <f>'Domaine 1 Gouvernance...'!A21</f>
        <v>3.6</v>
      </c>
      <c r="B21" s="89" t="s">
        <v>43</v>
      </c>
      <c r="C21" s="89" t="str">
        <f t="shared" si="0"/>
        <v xml:space="preserve">3.6. Présentation de rapports au public </v>
      </c>
      <c r="D21" s="89">
        <f>IF('Domaine 1 Gouvernance...'!E21="o",1,0)</f>
        <v>0</v>
      </c>
      <c r="E21" s="89" t="str">
        <f>IF('Domaine 1 Gouvernance...'!$F21=calculations!E$2,1,"")</f>
        <v/>
      </c>
      <c r="F21" s="89" t="str">
        <f>IF('Domaine 1 Gouvernance...'!$F21=calculations!F$2,1,"")</f>
        <v/>
      </c>
      <c r="G21" s="89" t="str">
        <f>IF('Domaine 1 Gouvernance...'!$F21=calculations!G$2,1,"")</f>
        <v/>
      </c>
      <c r="H21" s="89" t="str">
        <f>IF('Domaine 1 Gouvernance...'!$F21=calculations!H$2,1,"")</f>
        <v/>
      </c>
      <c r="I21" s="27"/>
      <c r="J21" s="27"/>
      <c r="K21" s="27"/>
      <c r="L21" s="27"/>
      <c r="M21" s="27"/>
      <c r="N21" s="27"/>
      <c r="O21" s="27"/>
      <c r="P21" s="27"/>
      <c r="Q21" s="27"/>
      <c r="R21" s="27"/>
      <c r="S21" s="27"/>
      <c r="T21" s="27"/>
      <c r="U21" s="27"/>
      <c r="V21" s="27"/>
      <c r="W21" s="27"/>
      <c r="X21" s="27"/>
      <c r="Y21" s="27"/>
      <c r="Z21" t="str">
        <f t="shared" si="9"/>
        <v xml:space="preserve">3.6. Présentation de rapports au public </v>
      </c>
      <c r="AA21">
        <f>IF('Domaine 1 Gouvernance...'!D21="o",1,0)+IF('Domaine 1 Gouvernance...'!D21="L",1,0)</f>
        <v>0</v>
      </c>
      <c r="AB21" s="162" t="b">
        <f>IF(AND(AA21=1,'Domaine 1 Gouvernance...'!E21="o"),"achieved",IF(AND(AA21=1,'Domaine 1 Gouvernance...'!E21="n"),"not achieved",IF(AND(AA21=1,'Domaine 1 Gouvernance...'!E21="s.o."),"N/A")))</f>
        <v>0</v>
      </c>
    </row>
    <row r="22" spans="1:28" x14ac:dyDescent="0.35">
      <c r="A22" s="90"/>
      <c r="B22" s="89"/>
      <c r="C22" s="89"/>
      <c r="D22" s="89">
        <f>IF('Domaine 1 Gouvernance...'!E22="o",1,0)</f>
        <v>0</v>
      </c>
      <c r="E22" s="89" t="str">
        <f>IF('Domaine 1 Gouvernance...'!$F22=calculations!E$2,1,"")</f>
        <v/>
      </c>
      <c r="F22" s="89" t="str">
        <f>IF('Domaine 1 Gouvernance...'!$F22=calculations!F$2,1,"")</f>
        <v/>
      </c>
      <c r="G22" s="89" t="str">
        <f>IF('Domaine 1 Gouvernance...'!$F22=calculations!G$2,1,"")</f>
        <v/>
      </c>
      <c r="H22" s="89" t="str">
        <f>IF('Domaine 1 Gouvernance...'!$F22=calculations!H$2,1,"")</f>
        <v/>
      </c>
      <c r="I22" s="27"/>
      <c r="J22" s="27"/>
      <c r="K22" s="27"/>
      <c r="L22" s="27"/>
      <c r="M22" s="27"/>
      <c r="N22" s="27"/>
      <c r="O22" s="27"/>
      <c r="P22" s="27"/>
      <c r="Q22" s="27"/>
      <c r="R22" s="27"/>
      <c r="S22" s="27"/>
      <c r="T22" s="27"/>
      <c r="U22" s="27"/>
      <c r="V22" s="27"/>
      <c r="W22" s="27"/>
      <c r="X22" s="27"/>
      <c r="Y22" s="27"/>
      <c r="Z22">
        <f t="shared" si="9"/>
        <v>0</v>
      </c>
      <c r="AA22">
        <f>IF('Domaine 1 Gouvernance...'!D22="o",1,0)+IF('Domaine 1 Gouvernance...'!D22="L",1,0)</f>
        <v>0</v>
      </c>
      <c r="AB22" s="162" t="b">
        <f>IF(AND(AA22=1,'Domaine 1 Gouvernance...'!E22="o"),"achieved",IF(AND(AA22=1,'Domaine 1 Gouvernance...'!E22="n"),"not achieved",IF(AND(AA22=1,'Domaine 1 Gouvernance...'!E22="s.o."),"N/A")))</f>
        <v>0</v>
      </c>
    </row>
    <row r="23" spans="1:28" x14ac:dyDescent="0.35">
      <c r="A23" s="90">
        <f>'Domaine 1 Gouvernance...'!A23</f>
        <v>4.0999999999999996</v>
      </c>
      <c r="B23" s="89" t="s">
        <v>45</v>
      </c>
      <c r="C23" s="89" t="str">
        <f t="shared" si="0"/>
        <v xml:space="preserve">4.1. Budget </v>
      </c>
      <c r="D23" s="89">
        <f>IF('Domaine 1 Gouvernance...'!E23="o",1,0)</f>
        <v>0</v>
      </c>
      <c r="E23" s="89" t="str">
        <f>IF('Domaine 1 Gouvernance...'!$F23=calculations!E$2,1,"")</f>
        <v/>
      </c>
      <c r="F23" s="89" t="str">
        <f>IF('Domaine 1 Gouvernance...'!$F23=calculations!F$2,1,"")</f>
        <v/>
      </c>
      <c r="G23" s="89" t="str">
        <f>IF('Domaine 1 Gouvernance...'!$F23=calculations!G$2,1,"")</f>
        <v/>
      </c>
      <c r="H23" s="89" t="str">
        <f>IF('Domaine 1 Gouvernance...'!$F23=calculations!H$2,1,"")</f>
        <v/>
      </c>
      <c r="I23" s="27"/>
      <c r="J23" s="27"/>
      <c r="K23" s="27"/>
      <c r="L23" s="27"/>
      <c r="M23" s="27"/>
      <c r="N23" s="27"/>
      <c r="O23" s="27"/>
      <c r="P23" s="27"/>
      <c r="Q23" s="27"/>
      <c r="R23" s="27"/>
      <c r="S23" s="27"/>
      <c r="T23" s="27"/>
      <c r="U23" s="27"/>
      <c r="V23" s="27"/>
      <c r="W23" s="27"/>
      <c r="X23" s="27"/>
      <c r="Y23" s="27"/>
      <c r="Z23" t="str">
        <f t="shared" si="9"/>
        <v xml:space="preserve">4.1. Budget </v>
      </c>
      <c r="AA23">
        <f>IF('Domaine 1 Gouvernance...'!D23="o",1,0)+IF('Domaine 1 Gouvernance...'!D23="L",1,0)</f>
        <v>1</v>
      </c>
      <c r="AB23" s="162" t="b">
        <f>IF(AND(AA23=1,'Domaine 1 Gouvernance...'!E23="o"),"achieved",IF(AND(AA23=1,'Domaine 1 Gouvernance...'!E23="n"),"not achieved",IF(AND(AA23=1,'Domaine 1 Gouvernance...'!E23="s.o."),"N/A")))</f>
        <v>0</v>
      </c>
    </row>
    <row r="24" spans="1:28" x14ac:dyDescent="0.35">
      <c r="A24" s="90">
        <f>'Domaine 1 Gouvernance...'!A24</f>
        <v>4.2</v>
      </c>
      <c r="B24" s="89" t="s">
        <v>46</v>
      </c>
      <c r="C24" s="89" t="str">
        <f t="shared" si="0"/>
        <v>4.2. Registres financiers </v>
      </c>
      <c r="D24" s="89">
        <f>IF('Domaine 1 Gouvernance...'!E24="o",1,0)</f>
        <v>0</v>
      </c>
      <c r="E24" s="89" t="str">
        <f>IF('Domaine 1 Gouvernance...'!$F24=calculations!E$2,1,"")</f>
        <v/>
      </c>
      <c r="F24" s="89" t="str">
        <f>IF('Domaine 1 Gouvernance...'!$F24=calculations!F$2,1,"")</f>
        <v/>
      </c>
      <c r="G24" s="89" t="str">
        <f>IF('Domaine 1 Gouvernance...'!$F24=calculations!G$2,1,"")</f>
        <v/>
      </c>
      <c r="H24" s="89" t="str">
        <f>IF('Domaine 1 Gouvernance...'!$F24=calculations!H$2,1,"")</f>
        <v/>
      </c>
      <c r="I24" s="27"/>
      <c r="J24" s="27"/>
      <c r="K24" s="27"/>
      <c r="L24" s="27"/>
      <c r="M24" s="27"/>
      <c r="N24" s="27"/>
      <c r="O24" s="27"/>
      <c r="P24" s="27"/>
      <c r="Q24" s="27"/>
      <c r="R24" s="27"/>
      <c r="S24" s="27"/>
      <c r="T24" s="27"/>
      <c r="U24" s="27"/>
      <c r="V24" s="27"/>
      <c r="W24" s="27"/>
      <c r="X24" s="27"/>
      <c r="Y24" s="27"/>
      <c r="Z24" t="str">
        <f t="shared" si="9"/>
        <v>4.2. Registres financiers </v>
      </c>
      <c r="AA24">
        <f>IF('Domaine 1 Gouvernance...'!D24="o",1,0)+IF('Domaine 1 Gouvernance...'!D24="L",1,0)</f>
        <v>1</v>
      </c>
      <c r="AB24" s="162" t="b">
        <f>IF(AND(AA24=1,'Domaine 1 Gouvernance...'!E24="o"),"achieved",IF(AND(AA24=1,'Domaine 1 Gouvernance...'!E24="n"),"not achieved",IF(AND(AA24=1,'Domaine 1 Gouvernance...'!E24="s.o."),"N/A")))</f>
        <v>0</v>
      </c>
    </row>
    <row r="25" spans="1:28" x14ac:dyDescent="0.35">
      <c r="A25" s="90">
        <f>'Domaine 1 Gouvernance...'!A25</f>
        <v>4.3</v>
      </c>
      <c r="B25" s="89" t="s">
        <v>47</v>
      </c>
      <c r="C25" s="89" t="str">
        <f t="shared" si="0"/>
        <v>4.3. Rapports financiers </v>
      </c>
      <c r="D25" s="89">
        <f>IF('Domaine 1 Gouvernance...'!E25="o",1,0)</f>
        <v>0</v>
      </c>
      <c r="E25" s="89" t="str">
        <f>IF('Domaine 1 Gouvernance...'!$F25=calculations!E$2,1,"")</f>
        <v/>
      </c>
      <c r="F25" s="89" t="str">
        <f>IF('Domaine 1 Gouvernance...'!$F25=calculations!F$2,1,"")</f>
        <v/>
      </c>
      <c r="G25" s="89" t="str">
        <f>IF('Domaine 1 Gouvernance...'!$F25=calculations!G$2,1,"")</f>
        <v/>
      </c>
      <c r="H25" s="89" t="str">
        <f>IF('Domaine 1 Gouvernance...'!$F25=calculations!H$2,1,"")</f>
        <v/>
      </c>
      <c r="I25" s="27"/>
      <c r="J25" s="27"/>
      <c r="K25" s="27"/>
      <c r="L25" s="27"/>
      <c r="M25" s="27"/>
      <c r="N25" s="27"/>
      <c r="O25" s="27"/>
      <c r="P25" s="27"/>
      <c r="Q25" s="27"/>
      <c r="R25" s="27"/>
      <c r="S25" s="27"/>
      <c r="T25" s="27"/>
      <c r="U25" s="27"/>
      <c r="V25" s="27"/>
      <c r="W25" s="27"/>
      <c r="X25" s="27"/>
      <c r="Y25" s="27"/>
      <c r="Z25" t="str">
        <f t="shared" si="9"/>
        <v>4.3. Rapports financiers </v>
      </c>
      <c r="AA25">
        <f>IF('Domaine 1 Gouvernance...'!D25="o",1,0)+IF('Domaine 1 Gouvernance...'!D25="L",1,0)</f>
        <v>1</v>
      </c>
      <c r="AB25" s="162" t="b">
        <f>IF(AND(AA25=1,'Domaine 1 Gouvernance...'!E25="o"),"achieved",IF(AND(AA25=1,'Domaine 1 Gouvernance...'!E25="n"),"not achieved",IF(AND(AA25=1,'Domaine 1 Gouvernance...'!E25="s.o."),"N/A")))</f>
        <v>0</v>
      </c>
    </row>
    <row r="26" spans="1:28" x14ac:dyDescent="0.35">
      <c r="A26" s="90">
        <f>'Domaine 1 Gouvernance...'!A26</f>
        <v>4.4000000000000004</v>
      </c>
      <c r="B26" s="89" t="s">
        <v>48</v>
      </c>
      <c r="C26" s="89" t="str">
        <f t="shared" si="0"/>
        <v xml:space="preserve">4.4. Présentation de rapports financiers aux bailleurs de fonds </v>
      </c>
      <c r="D26" s="89">
        <f>IF('Domaine 1 Gouvernance...'!E26="o",1,0)</f>
        <v>0</v>
      </c>
      <c r="E26" s="89" t="str">
        <f>IF('Domaine 1 Gouvernance...'!$F26=calculations!E$2,1,"")</f>
        <v/>
      </c>
      <c r="F26" s="89" t="str">
        <f>IF('Domaine 1 Gouvernance...'!$F26=calculations!F$2,1,"")</f>
        <v/>
      </c>
      <c r="G26" s="89" t="str">
        <f>IF('Domaine 1 Gouvernance...'!$F26=calculations!G$2,1,"")</f>
        <v/>
      </c>
      <c r="H26" s="89" t="str">
        <f>IF('Domaine 1 Gouvernance...'!$F26=calculations!H$2,1,"")</f>
        <v/>
      </c>
      <c r="I26" s="27"/>
      <c r="J26" s="27"/>
      <c r="K26" s="27"/>
      <c r="L26" s="27"/>
      <c r="M26" s="27"/>
      <c r="N26" s="27"/>
      <c r="O26" s="27"/>
      <c r="P26" s="27"/>
      <c r="Q26" s="27"/>
      <c r="R26" s="27"/>
      <c r="S26" s="27"/>
      <c r="T26" s="27"/>
      <c r="U26" s="27"/>
      <c r="V26" s="27"/>
      <c r="W26" s="27"/>
      <c r="X26" s="27"/>
      <c r="Y26" s="27"/>
      <c r="Z26" t="str">
        <f t="shared" si="9"/>
        <v xml:space="preserve">4.4. Présentation de rapports financiers aux bailleurs de fonds </v>
      </c>
      <c r="AA26">
        <f>IF('Domaine 1 Gouvernance...'!D26="o",1,0)+IF('Domaine 1 Gouvernance...'!D26="L",1,0)</f>
        <v>1</v>
      </c>
      <c r="AB26" s="162" t="b">
        <f>IF(AND(AA26=1,'Domaine 1 Gouvernance...'!E26="o"),"achieved",IF(AND(AA26=1,'Domaine 1 Gouvernance...'!E26="n"),"not achieved",IF(AND(AA26=1,'Domaine 1 Gouvernance...'!E26="s.o."),"N/A")))</f>
        <v>0</v>
      </c>
    </row>
    <row r="27" spans="1:28" x14ac:dyDescent="0.35">
      <c r="A27" s="90">
        <f>'Domaine 1 Gouvernance...'!A27</f>
        <v>4.5</v>
      </c>
      <c r="B27" s="89" t="s">
        <v>49</v>
      </c>
      <c r="C27" s="89" t="str">
        <f t="shared" si="0"/>
        <v xml:space="preserve">4.5. Enquête annuelle sur les bibliothèques publiques et exigences relatives aux rapports financiers </v>
      </c>
      <c r="D27" s="89">
        <f>IF('Domaine 1 Gouvernance...'!E27="o",1,0)</f>
        <v>0</v>
      </c>
      <c r="E27" s="89" t="str">
        <f>IF('Domaine 1 Gouvernance...'!$F27=calculations!E$2,1,"")</f>
        <v/>
      </c>
      <c r="F27" s="89" t="str">
        <f>IF('Domaine 1 Gouvernance...'!$F27=calculations!F$2,1,"")</f>
        <v/>
      </c>
      <c r="G27" s="89" t="str">
        <f>IF('Domaine 1 Gouvernance...'!$F27=calculations!G$2,1,"")</f>
        <v/>
      </c>
      <c r="H27" s="89" t="str">
        <f>IF('Domaine 1 Gouvernance...'!$F27=calculations!H$2,1,"")</f>
        <v/>
      </c>
      <c r="I27" s="27"/>
      <c r="J27" s="27"/>
      <c r="K27" s="27"/>
      <c r="L27" s="27"/>
      <c r="M27" s="27"/>
      <c r="N27" s="27"/>
      <c r="O27" s="27"/>
      <c r="P27" s="27"/>
      <c r="Q27" s="27"/>
      <c r="R27" s="27"/>
      <c r="S27" s="27"/>
      <c r="T27" s="27"/>
      <c r="U27" s="27"/>
      <c r="V27" s="27"/>
      <c r="W27" s="27"/>
      <c r="X27" s="27"/>
      <c r="Y27" s="27"/>
      <c r="Z27" t="str">
        <f t="shared" si="9"/>
        <v xml:space="preserve">4.5. Enquête annuelle sur les bibliothèques publiques et exigences relatives aux rapports financiers </v>
      </c>
      <c r="AA27">
        <f>IF('Domaine 1 Gouvernance...'!D27="o",1,0)+IF('Domaine 1 Gouvernance...'!D27="L",1,0)</f>
        <v>1</v>
      </c>
      <c r="AB27" s="162" t="b">
        <f>IF(AND(AA27=1,'Domaine 1 Gouvernance...'!E27="o"),"achieved",IF(AND(AA27=1,'Domaine 1 Gouvernance...'!E27="n"),"not achieved",IF(AND(AA27=1,'Domaine 1 Gouvernance...'!E27="s.o."),"N/A")))</f>
        <v>0</v>
      </c>
    </row>
    <row r="28" spans="1:28" x14ac:dyDescent="0.35">
      <c r="A28" s="90">
        <f>'Domaine 1 Gouvernance...'!A28</f>
        <v>4.5999999999999996</v>
      </c>
      <c r="B28" s="89" t="s">
        <v>50</v>
      </c>
      <c r="C28" s="89" t="str">
        <f t="shared" si="0"/>
        <v xml:space="preserve">4.6. Politique relative à la promotion et à la défense des intérêts </v>
      </c>
      <c r="D28" s="89">
        <f>IF('Domaine 1 Gouvernance...'!E28="o",1,0)</f>
        <v>0</v>
      </c>
      <c r="E28" s="89" t="str">
        <f>IF('Domaine 1 Gouvernance...'!$F28=calculations!E$2,1,"")</f>
        <v/>
      </c>
      <c r="F28" s="89" t="str">
        <f>IF('Domaine 1 Gouvernance...'!$F28=calculations!F$2,1,"")</f>
        <v/>
      </c>
      <c r="G28" s="89" t="str">
        <f>IF('Domaine 1 Gouvernance...'!$F28=calculations!G$2,1,"")</f>
        <v/>
      </c>
      <c r="H28" s="89" t="str">
        <f>IF('Domaine 1 Gouvernance...'!$F28=calculations!H$2,1,"")</f>
        <v/>
      </c>
      <c r="I28" s="27"/>
      <c r="J28" s="27"/>
      <c r="K28" s="27"/>
      <c r="L28" s="27"/>
      <c r="M28" s="27"/>
      <c r="N28" s="27"/>
      <c r="O28" s="27"/>
      <c r="P28" s="27"/>
      <c r="Q28" s="27"/>
      <c r="R28" s="27"/>
      <c r="S28" s="27"/>
      <c r="T28" s="27"/>
      <c r="U28" s="27"/>
      <c r="V28" s="27"/>
      <c r="W28" s="27"/>
      <c r="X28" s="27"/>
      <c r="Y28" s="27"/>
      <c r="Z28" t="str">
        <f t="shared" si="9"/>
        <v xml:space="preserve">4.6. Politique relative à la promotion et à la défense des intérêts </v>
      </c>
      <c r="AA28">
        <f>IF('Domaine 1 Gouvernance...'!D28="o",1,0)+IF('Domaine 1 Gouvernance...'!D28="L",1,0)</f>
        <v>0</v>
      </c>
      <c r="AB28" s="162" t="b">
        <f>IF(AND(AA28=1,'Domaine 1 Gouvernance...'!E28="o"),"achieved",IF(AND(AA28=1,'Domaine 1 Gouvernance...'!E28="n"),"not achieved",IF(AND(AA28=1,'Domaine 1 Gouvernance...'!E28="s.o."),"N/A")))</f>
        <v>0</v>
      </c>
    </row>
    <row r="29" spans="1:28" x14ac:dyDescent="0.35">
      <c r="A29" s="90"/>
      <c r="B29" s="89"/>
      <c r="C29" s="89"/>
      <c r="D29" s="89">
        <f>IF('Domaine 1 Gouvernance...'!E29="o",1,0)</f>
        <v>0</v>
      </c>
      <c r="E29" s="89" t="str">
        <f>IF('Domaine 1 Gouvernance...'!$F29=calculations!E$2,1,"")</f>
        <v/>
      </c>
      <c r="F29" s="89" t="str">
        <f>IF('Domaine 1 Gouvernance...'!$F29=calculations!F$2,1,"")</f>
        <v/>
      </c>
      <c r="G29" s="89" t="str">
        <f>IF('Domaine 1 Gouvernance...'!$F29=calculations!G$2,1,"")</f>
        <v/>
      </c>
      <c r="H29" s="89" t="str">
        <f>IF('Domaine 1 Gouvernance...'!$F29=calculations!H$2,1,"")</f>
        <v/>
      </c>
      <c r="I29" s="27"/>
      <c r="J29" s="27"/>
      <c r="K29" s="27"/>
      <c r="L29" s="27"/>
      <c r="M29" s="27"/>
      <c r="N29" s="27"/>
      <c r="O29" s="27"/>
      <c r="P29" s="27"/>
      <c r="Q29" s="27"/>
      <c r="R29" s="27"/>
      <c r="S29" s="27"/>
      <c r="T29" s="27"/>
      <c r="U29" s="27"/>
      <c r="V29" s="27"/>
      <c r="W29" s="27"/>
      <c r="X29" s="27"/>
      <c r="Y29" s="27"/>
      <c r="Z29">
        <f t="shared" si="9"/>
        <v>0</v>
      </c>
      <c r="AA29">
        <f>IF('Domaine 1 Gouvernance...'!D29="o",1,0)+IF('Domaine 1 Gouvernance...'!D29="L",1,0)</f>
        <v>0</v>
      </c>
      <c r="AB29" s="162" t="b">
        <f>IF(AND(AA29=1,'Domaine 1 Gouvernance...'!E29="o"),"achieved",IF(AND(AA29=1,'Domaine 1 Gouvernance...'!E29="n"),"not achieved",IF(AND(AA29=1,'Domaine 1 Gouvernance...'!E29="s.o."),"N/A")))</f>
        <v>0</v>
      </c>
    </row>
    <row r="30" spans="1:28" x14ac:dyDescent="0.35">
      <c r="A30" s="90">
        <f>'Domaine 1 Gouvernance...'!A30</f>
        <v>5.0999999999999996</v>
      </c>
      <c r="B30" s="89" t="s">
        <v>521</v>
      </c>
      <c r="C30" s="89" t="str">
        <f t="shared" si="0"/>
        <v xml:space="preserve">5.1. Politique relative à la promotion et à la défense des intérêts </v>
      </c>
      <c r="D30" s="89">
        <f>IF('Domaine 1 Gouvernance...'!E30="o",1,0)</f>
        <v>0</v>
      </c>
      <c r="E30" s="89">
        <f>IF('Domaine 1 Gouvernance...'!$F30=calculations!E$2,1,"")</f>
        <v>1</v>
      </c>
      <c r="F30" s="89" t="str">
        <f>IF('Domaine 1 Gouvernance...'!$F30=calculations!F$2,1,"")</f>
        <v/>
      </c>
      <c r="G30" s="89" t="str">
        <f>IF('Domaine 1 Gouvernance...'!$F30=calculations!G$2,1,"")</f>
        <v/>
      </c>
      <c r="H30" s="89" t="str">
        <f>IF('Domaine 1 Gouvernance...'!$F30=calculations!H$2,1,"")</f>
        <v/>
      </c>
      <c r="I30" s="27"/>
      <c r="J30" s="27"/>
      <c r="K30" s="27"/>
      <c r="L30" s="27"/>
      <c r="M30" s="27"/>
      <c r="N30" s="27"/>
      <c r="O30" s="27"/>
      <c r="P30" s="27"/>
      <c r="Q30" s="27"/>
      <c r="R30" s="27"/>
      <c r="S30" s="27"/>
      <c r="T30" s="27"/>
      <c r="U30" s="27"/>
      <c r="V30" s="27"/>
      <c r="W30" s="27"/>
      <c r="X30" s="27"/>
      <c r="Y30" s="27"/>
      <c r="Z30" t="str">
        <f t="shared" si="9"/>
        <v xml:space="preserve">5.1. Politique relative à la promotion et à la défense des intérêts </v>
      </c>
      <c r="AA30">
        <f>IF('Domaine 1 Gouvernance...'!D30="o",1,0)+IF('Domaine 1 Gouvernance...'!D30="L",1,0)</f>
        <v>1</v>
      </c>
      <c r="AB30" s="162" t="b">
        <f>IF(AND(AA30=1,'Domaine 1 Gouvernance...'!E30="o"),"achieved",IF(AND(AA30=1,'Domaine 1 Gouvernance...'!E30="n"),"not achieved",IF(AND(AA30=1,'Domaine 1 Gouvernance...'!E30="s.o."),"N/A")))</f>
        <v>0</v>
      </c>
    </row>
    <row r="31" spans="1:28" x14ac:dyDescent="0.35">
      <c r="A31" s="90">
        <f>'Domaine 1 Gouvernance...'!A31</f>
        <v>5.2</v>
      </c>
      <c r="B31" s="89" t="s">
        <v>522</v>
      </c>
      <c r="C31" s="89" t="str">
        <f t="shared" si="0"/>
        <v xml:space="preserve">5.2. Relation avec les conseils </v>
      </c>
      <c r="D31" s="89">
        <f>IF('Domaine 1 Gouvernance...'!E31="o",1,0)</f>
        <v>0</v>
      </c>
      <c r="E31" s="89" t="str">
        <f>IF('Domaine 1 Gouvernance...'!$F31=calculations!E$2,1,"")</f>
        <v/>
      </c>
      <c r="F31" s="89" t="str">
        <f>IF('Domaine 1 Gouvernance...'!$F31=calculations!F$2,1,"")</f>
        <v/>
      </c>
      <c r="G31" s="89" t="str">
        <f>IF('Domaine 1 Gouvernance...'!$F31=calculations!G$2,1,"")</f>
        <v/>
      </c>
      <c r="H31" s="89" t="str">
        <f>IF('Domaine 1 Gouvernance...'!$F31=calculations!H$2,1,"")</f>
        <v/>
      </c>
      <c r="I31" s="27"/>
      <c r="J31" s="27"/>
      <c r="K31" s="27"/>
      <c r="L31" s="27"/>
      <c r="M31" s="27"/>
      <c r="N31" s="27"/>
      <c r="O31" s="27"/>
      <c r="P31" s="27"/>
      <c r="Q31" s="27"/>
      <c r="R31" s="27"/>
      <c r="S31" s="27"/>
      <c r="T31" s="27"/>
      <c r="U31" s="27"/>
      <c r="V31" s="27"/>
      <c r="W31" s="27"/>
      <c r="X31" s="27"/>
      <c r="Y31" s="27"/>
      <c r="Z31" t="str">
        <f t="shared" si="9"/>
        <v xml:space="preserve">5.2. Relation avec les conseils </v>
      </c>
      <c r="AA31">
        <f>IF('Domaine 1 Gouvernance...'!D31="o",1,0)+IF('Domaine 1 Gouvernance...'!D31="L",1,0)</f>
        <v>0</v>
      </c>
      <c r="AB31" s="162" t="b">
        <f>IF(AND(AA31=1,'Domaine 1 Gouvernance...'!E31="o"),"achieved",IF(AND(AA31=1,'Domaine 1 Gouvernance...'!E31="n"),"not achieved",IF(AND(AA31=1,'Domaine 1 Gouvernance...'!E31="s.o."),"N/A")))</f>
        <v>0</v>
      </c>
    </row>
    <row r="32" spans="1:28" x14ac:dyDescent="0.35">
      <c r="A32" s="90">
        <f>'Domaine 1 Gouvernance...'!A32</f>
        <v>5.3</v>
      </c>
      <c r="B32" s="89" t="s">
        <v>523</v>
      </c>
      <c r="C32" s="89" t="str">
        <f t="shared" si="0"/>
        <v xml:space="preserve">5.3. Participation aux activités de promotion et défense des intérêts </v>
      </c>
      <c r="D32" s="89">
        <f>IF('Domaine 1 Gouvernance...'!E32="o",1,0)</f>
        <v>0</v>
      </c>
      <c r="E32" s="89" t="str">
        <f>IF('Domaine 1 Gouvernance...'!$F32=calculations!E$2,1,"")</f>
        <v/>
      </c>
      <c r="F32" s="89" t="str">
        <f>IF('Domaine 1 Gouvernance...'!$F32=calculations!F$2,1,"")</f>
        <v/>
      </c>
      <c r="G32" s="89" t="str">
        <f>IF('Domaine 1 Gouvernance...'!$F32=calculations!G$2,1,"")</f>
        <v/>
      </c>
      <c r="H32" s="89" t="str">
        <f>IF('Domaine 1 Gouvernance...'!$F32=calculations!H$2,1,"")</f>
        <v/>
      </c>
      <c r="I32" s="27"/>
      <c r="J32" s="27"/>
      <c r="K32" s="27"/>
      <c r="L32" s="27"/>
      <c r="M32" s="27"/>
      <c r="N32" s="27"/>
      <c r="O32" s="27"/>
      <c r="P32" s="27"/>
      <c r="Q32" s="27"/>
      <c r="R32" s="27"/>
      <c r="S32" s="27"/>
      <c r="T32" s="27"/>
      <c r="U32" s="27"/>
      <c r="V32" s="27"/>
      <c r="W32" s="27"/>
      <c r="X32" s="27"/>
      <c r="Y32" s="27"/>
      <c r="Z32" t="str">
        <f t="shared" si="9"/>
        <v xml:space="preserve">5.3. Participation aux activités de promotion et défense des intérêts </v>
      </c>
      <c r="AA32">
        <f>IF('Domaine 1 Gouvernance...'!D32="o",1,0)+IF('Domaine 1 Gouvernance...'!D32="L",1,0)</f>
        <v>0</v>
      </c>
      <c r="AB32" s="162" t="b">
        <f>IF(AND(AA32=1,'Domaine 1 Gouvernance...'!E32="o"),"achieved",IF(AND(AA32=1,'Domaine 1 Gouvernance...'!E32="n"),"not achieved",IF(AND(AA32=1,'Domaine 1 Gouvernance...'!E32="s.o."),"N/A")))</f>
        <v>0</v>
      </c>
    </row>
    <row r="33" spans="1:28" x14ac:dyDescent="0.35">
      <c r="A33" s="90">
        <f>'Domaine 1 Gouvernance...'!A33</f>
        <v>5.4</v>
      </c>
      <c r="B33" s="89" t="s">
        <v>524</v>
      </c>
      <c r="C33" s="89" t="str">
        <f>CONCATENATE(A33,"."," ",B33)</f>
        <v xml:space="preserve">5.4. Recrutement et représentation </v>
      </c>
      <c r="D33" s="89">
        <f>IF('Domaine 1 Gouvernance...'!E33="o",1,0)</f>
        <v>0</v>
      </c>
      <c r="E33" s="89" t="str">
        <f>IF('Domaine 1 Gouvernance...'!$F33=calculations!E$2,1,"")</f>
        <v/>
      </c>
      <c r="F33" s="89" t="str">
        <f>IF('Domaine 1 Gouvernance...'!$F33=calculations!F$2,1,"")</f>
        <v/>
      </c>
      <c r="G33" s="89" t="str">
        <f>IF('Domaine 1 Gouvernance...'!$F33=calculations!G$2,1,"")</f>
        <v/>
      </c>
      <c r="H33" s="89" t="str">
        <f>IF('Domaine 1 Gouvernance...'!$F33=calculations!H$2,1,"")</f>
        <v/>
      </c>
      <c r="I33" s="27"/>
      <c r="J33" s="27"/>
      <c r="K33" s="27"/>
      <c r="L33" s="27"/>
      <c r="M33" s="27"/>
      <c r="N33" s="27"/>
      <c r="O33" s="27"/>
      <c r="P33" s="27"/>
      <c r="Q33" s="27"/>
      <c r="R33" s="27"/>
      <c r="S33" s="27"/>
      <c r="T33" s="27"/>
      <c r="U33" s="27"/>
      <c r="V33" s="27"/>
      <c r="W33" s="27"/>
      <c r="X33" s="27"/>
      <c r="Y33" s="27"/>
      <c r="Z33" t="str">
        <f t="shared" si="9"/>
        <v xml:space="preserve">5.4. Recrutement et représentation </v>
      </c>
      <c r="AA33">
        <f>IF('Domaine 1 Gouvernance...'!D33="o",1,0)+IF('Domaine 1 Gouvernance...'!D33="L",1,0)</f>
        <v>0</v>
      </c>
      <c r="AB33" s="162" t="b">
        <f>IF(AND(AA33=1,'Domaine 1 Gouvernance...'!E33="o"),"achieved",IF(AND(AA33=1,'Domaine 1 Gouvernance...'!E33="n"),"not achieved",IF(AND(AA33=1,'Domaine 1 Gouvernance...'!E33="s.o."),"N/A")))</f>
        <v>0</v>
      </c>
    </row>
    <row r="34" spans="1:28" x14ac:dyDescent="0.35">
      <c r="A34" s="90"/>
      <c r="B34" s="89"/>
      <c r="C34" s="89"/>
      <c r="D34" s="89">
        <f>IF('Domaine 1 Gouvernance...'!E34="o",1,0)</f>
        <v>0</v>
      </c>
      <c r="E34" s="89" t="str">
        <f>IF('Domaine 1 Gouvernance...'!$F34=calculations!E$2,1,"")</f>
        <v/>
      </c>
      <c r="F34" s="89" t="str">
        <f>IF('Domaine 1 Gouvernance...'!$F34=calculations!F$2,1,"")</f>
        <v/>
      </c>
      <c r="G34" s="89" t="str">
        <f>IF('Domaine 1 Gouvernance...'!$F34=calculations!G$2,1,"")</f>
        <v/>
      </c>
      <c r="H34" s="89" t="str">
        <f>IF('Domaine 1 Gouvernance...'!$F34=calculations!H$2,1,"")</f>
        <v/>
      </c>
      <c r="I34" s="27"/>
      <c r="J34" s="27"/>
      <c r="K34" s="27"/>
      <c r="L34" s="27"/>
      <c r="M34" s="27"/>
      <c r="N34" s="27"/>
      <c r="O34" s="27"/>
      <c r="P34" s="27"/>
      <c r="Q34" s="27"/>
      <c r="R34" s="27"/>
      <c r="S34" s="27"/>
      <c r="T34" s="27"/>
      <c r="U34" s="27"/>
      <c r="V34" s="27"/>
      <c r="W34" s="27"/>
      <c r="X34" s="27"/>
      <c r="Y34" s="27"/>
      <c r="Z34">
        <f t="shared" si="9"/>
        <v>0</v>
      </c>
      <c r="AA34">
        <f>IF('Domaine 1 Gouvernance...'!D34="o",1,0)+IF('Domaine 1 Gouvernance...'!D34="L",1,0)</f>
        <v>0</v>
      </c>
      <c r="AB34" s="162" t="b">
        <f>IF(AND(AA34=1,'Domaine 1 Gouvernance...'!E34="o"),"achieved",IF(AND(AA34=1,'Domaine 1 Gouvernance...'!E34="n"),"not achieved",IF(AND(AA34=1,'Domaine 1 Gouvernance...'!E34="s.o."),"N/A")))</f>
        <v>0</v>
      </c>
    </row>
    <row r="35" spans="1:28" x14ac:dyDescent="0.35">
      <c r="A35" s="90">
        <f>'Domaine 1 Gouvernance...'!A35</f>
        <v>6.1</v>
      </c>
      <c r="B35" s="89" t="s">
        <v>51</v>
      </c>
      <c r="C35" s="89" t="str">
        <f t="shared" si="0"/>
        <v xml:space="preserve">6.1. Tâches et responsabilités </v>
      </c>
      <c r="D35" s="89">
        <f>IF('Domaine 1 Gouvernance...'!E35="o",1,0)</f>
        <v>0</v>
      </c>
      <c r="E35" s="89" t="str">
        <f>IF('Domaine 1 Gouvernance...'!$F35=calculations!E$2,1,"")</f>
        <v/>
      </c>
      <c r="F35" s="89" t="str">
        <f>IF('Domaine 1 Gouvernance...'!$F35=calculations!F$2,1,"")</f>
        <v/>
      </c>
      <c r="G35" s="89" t="str">
        <f>IF('Domaine 1 Gouvernance...'!$F35=calculations!G$2,1,"")</f>
        <v/>
      </c>
      <c r="H35" s="89" t="str">
        <f>IF('Domaine 1 Gouvernance...'!$F35=calculations!H$2,1,"")</f>
        <v/>
      </c>
      <c r="I35" s="27"/>
      <c r="J35" s="27"/>
      <c r="K35" s="27"/>
      <c r="L35" s="27"/>
      <c r="M35" s="27"/>
      <c r="N35" s="27"/>
      <c r="O35" s="27"/>
      <c r="P35" s="27"/>
      <c r="Q35" s="27"/>
      <c r="R35" s="27"/>
      <c r="S35" s="27"/>
      <c r="T35" s="27"/>
      <c r="U35" s="27"/>
      <c r="V35" s="27"/>
      <c r="W35" s="27"/>
      <c r="X35" s="27"/>
      <c r="Y35" s="27"/>
      <c r="Z35" t="str">
        <f t="shared" si="9"/>
        <v xml:space="preserve">6.1. Tâches et responsabilités </v>
      </c>
      <c r="AA35">
        <f>IF('Domaine 1 Gouvernance...'!D35="o",1,0)+IF('Domaine 1 Gouvernance...'!D35="L",1,0)</f>
        <v>1</v>
      </c>
      <c r="AB35" s="162" t="b">
        <f>IF(AND(AA35=1,'Domaine 1 Gouvernance...'!E35="o"),"achieved",IF(AND(AA35=1,'Domaine 1 Gouvernance...'!E35="n"),"not achieved",IF(AND(AA35=1,'Domaine 1 Gouvernance...'!E35="s.o."),"N/A")))</f>
        <v>0</v>
      </c>
    </row>
    <row r="36" spans="1:28" x14ac:dyDescent="0.35">
      <c r="A36" s="90">
        <f>'Domaine 1 Gouvernance...'!A36</f>
        <v>6.2</v>
      </c>
      <c r="B36" s="89" t="s">
        <v>52</v>
      </c>
      <c r="C36" s="89" t="str">
        <f t="shared" si="0"/>
        <v>6.2. Orientation </v>
      </c>
      <c r="D36" s="89">
        <f>IF('Domaine 1 Gouvernance...'!E36="o",1,0)</f>
        <v>0</v>
      </c>
      <c r="E36" s="89" t="str">
        <f>IF('Domaine 1 Gouvernance...'!$F36=calculations!E$2,1,"")</f>
        <v/>
      </c>
      <c r="F36" s="89" t="str">
        <f>IF('Domaine 1 Gouvernance...'!$F36=calculations!F$2,1,"")</f>
        <v/>
      </c>
      <c r="G36" s="89" t="str">
        <f>IF('Domaine 1 Gouvernance...'!$F36=calculations!G$2,1,"")</f>
        <v/>
      </c>
      <c r="H36" s="89" t="str">
        <f>IF('Domaine 1 Gouvernance...'!$F36=calculations!H$2,1,"")</f>
        <v/>
      </c>
      <c r="I36" s="27"/>
      <c r="J36" s="27"/>
      <c r="K36" s="27"/>
      <c r="L36" s="27"/>
      <c r="M36" s="27"/>
      <c r="N36" s="27"/>
      <c r="O36" s="27"/>
      <c r="P36" s="27"/>
      <c r="Q36" s="27"/>
      <c r="R36" s="27"/>
      <c r="S36" s="27"/>
      <c r="T36" s="27"/>
      <c r="U36" s="27"/>
      <c r="V36" s="27"/>
      <c r="W36" s="27"/>
      <c r="X36" s="27"/>
      <c r="Y36" s="27"/>
      <c r="Z36" t="str">
        <f t="shared" si="9"/>
        <v>6.2. Orientation </v>
      </c>
      <c r="AA36">
        <f>IF('Domaine 1 Gouvernance...'!D36="o",1,0)+IF('Domaine 1 Gouvernance...'!D36="L",1,0)</f>
        <v>1</v>
      </c>
      <c r="AB36" s="162" t="b">
        <f>IF(AND(AA36=1,'Domaine 1 Gouvernance...'!E36="o"),"achieved",IF(AND(AA36=1,'Domaine 1 Gouvernance...'!E36="n"),"not achieved",IF(AND(AA36=1,'Domaine 1 Gouvernance...'!E36="s.o."),"N/A")))</f>
        <v>0</v>
      </c>
    </row>
    <row r="37" spans="1:28" x14ac:dyDescent="0.35">
      <c r="A37" s="90">
        <f>'Domaine 1 Gouvernance...'!A37</f>
        <v>6.3</v>
      </c>
      <c r="B37" s="91" t="s">
        <v>53</v>
      </c>
      <c r="C37" s="89" t="str">
        <f t="shared" si="0"/>
        <v>6.3. Renseignements récents </v>
      </c>
      <c r="D37" s="89">
        <f>IF('Domaine 1 Gouvernance...'!E37="o",1,0)</f>
        <v>0</v>
      </c>
      <c r="E37" s="89" t="str">
        <f>IF('Domaine 1 Gouvernance...'!$F37=calculations!E$2,1,"")</f>
        <v/>
      </c>
      <c r="F37" s="89" t="str">
        <f>IF('Domaine 1 Gouvernance...'!$F37=calculations!F$2,1,"")</f>
        <v/>
      </c>
      <c r="G37" s="89" t="str">
        <f>IF('Domaine 1 Gouvernance...'!$F37=calculations!G$2,1,"")</f>
        <v/>
      </c>
      <c r="H37" s="89" t="str">
        <f>IF('Domaine 1 Gouvernance...'!$F37=calculations!H$2,1,"")</f>
        <v/>
      </c>
      <c r="I37" s="27"/>
      <c r="J37" s="27"/>
      <c r="K37" s="27"/>
      <c r="L37" s="27"/>
      <c r="M37" s="27"/>
      <c r="N37" s="27"/>
      <c r="O37" s="27"/>
      <c r="P37" s="27"/>
      <c r="Q37" s="27"/>
      <c r="R37" s="27"/>
      <c r="S37" s="27"/>
      <c r="T37" s="27"/>
      <c r="U37" s="27"/>
      <c r="V37" s="27"/>
      <c r="W37" s="27"/>
      <c r="X37" s="27"/>
      <c r="Y37" s="27"/>
      <c r="Z37" t="str">
        <f t="shared" si="9"/>
        <v>6.3. Renseignements récents </v>
      </c>
      <c r="AA37">
        <f>IF('Domaine 1 Gouvernance...'!D37="o",1,0)+IF('Domaine 1 Gouvernance...'!D37="L",1,0)</f>
        <v>0</v>
      </c>
      <c r="AB37" s="162" t="b">
        <f>IF(AND(AA37=1,'Domaine 1 Gouvernance...'!E37="o"),"achieved",IF(AND(AA37=1,'Domaine 1 Gouvernance...'!E37="n"),"not achieved",IF(AND(AA37=1,'Domaine 1 Gouvernance...'!E37="s.o."),"N/A")))</f>
        <v>0</v>
      </c>
    </row>
    <row r="38" spans="1:28" x14ac:dyDescent="0.35">
      <c r="A38" s="90">
        <f>'Domaine 1 Gouvernance...'!A38</f>
        <v>6.4</v>
      </c>
      <c r="B38" s="91" t="s">
        <v>54</v>
      </c>
      <c r="C38" s="89" t="str">
        <f t="shared" si="0"/>
        <v>6.4. Formation sur le service à la clientèle conformément à la Loi de 2005 sur l’accessibilité pour les personnes handicapées de l’Ontario (LAPHO) </v>
      </c>
      <c r="D38" s="89">
        <f>IF('Domaine 1 Gouvernance...'!E38="o",1,0)</f>
        <v>0</v>
      </c>
      <c r="E38" s="89" t="str">
        <f>IF('Domaine 1 Gouvernance...'!$F38=calculations!E$2,1,"")</f>
        <v/>
      </c>
      <c r="F38" s="89" t="str">
        <f>IF('Domaine 1 Gouvernance...'!$F38=calculations!F$2,1,"")</f>
        <v/>
      </c>
      <c r="G38" s="89" t="str">
        <f>IF('Domaine 1 Gouvernance...'!$F38=calculations!G$2,1,"")</f>
        <v/>
      </c>
      <c r="H38" s="89" t="str">
        <f>IF('Domaine 1 Gouvernance...'!$F38=calculations!H$2,1,"")</f>
        <v/>
      </c>
      <c r="I38" s="27"/>
      <c r="J38" s="27"/>
      <c r="K38" s="27"/>
      <c r="L38" s="27"/>
      <c r="M38" s="27"/>
      <c r="N38" s="27"/>
      <c r="O38" s="27"/>
      <c r="P38" s="27"/>
      <c r="Q38" s="27"/>
      <c r="R38" s="27"/>
      <c r="S38" s="27"/>
      <c r="T38" s="27"/>
      <c r="U38" s="27"/>
      <c r="V38" s="27"/>
      <c r="W38" s="27"/>
      <c r="X38" s="27"/>
      <c r="Y38" s="27"/>
      <c r="Z38" t="str">
        <f t="shared" si="9"/>
        <v>6.4. Formation sur le service à la clientèle conformément à la Loi de 2005 sur l’accessibilité pour les personnes handicapées de l’Ontario (LAPHO) </v>
      </c>
      <c r="AA38">
        <f>IF('Domaine 1 Gouvernance...'!D38="o",1,0)+IF('Domaine 1 Gouvernance...'!D38="L",1,0)</f>
        <v>1</v>
      </c>
      <c r="AB38" s="162" t="b">
        <f>IF(AND(AA38=1,'Domaine 1 Gouvernance...'!E38="o"),"achieved",IF(AND(AA38=1,'Domaine 1 Gouvernance...'!E38="n"),"not achieved",IF(AND(AA38=1,'Domaine 1 Gouvernance...'!E38="s.o."),"N/A")))</f>
        <v>0</v>
      </c>
    </row>
    <row r="39" spans="1:28" x14ac:dyDescent="0.35">
      <c r="A39" s="90">
        <f>'Domaine 1 Gouvernance...'!A39</f>
        <v>6.5</v>
      </c>
      <c r="B39" s="91" t="s">
        <v>525</v>
      </c>
      <c r="C39" s="89" t="str">
        <f t="shared" si="0"/>
        <v xml:space="preserve">6.5. Formation relative à la vérité et à la réconciliation </v>
      </c>
      <c r="D39" s="89">
        <f>IF('Domaine 1 Gouvernance...'!E39="o",1,0)</f>
        <v>0</v>
      </c>
      <c r="E39" s="89" t="str">
        <f>IF('Domaine 1 Gouvernance...'!$F39=calculations!E$2,1,"")</f>
        <v/>
      </c>
      <c r="F39" s="89" t="str">
        <f>IF('Domaine 1 Gouvernance...'!$F39=calculations!F$2,1,"")</f>
        <v/>
      </c>
      <c r="G39" s="89" t="str">
        <f>IF('Domaine 1 Gouvernance...'!$F39=calculations!G$2,1,"")</f>
        <v/>
      </c>
      <c r="H39" s="89" t="str">
        <f>IF('Domaine 1 Gouvernance...'!$F39=calculations!H$2,1,"")</f>
        <v/>
      </c>
      <c r="I39" s="27"/>
      <c r="J39" s="27"/>
      <c r="K39" s="27"/>
      <c r="L39" s="27"/>
      <c r="M39" s="27"/>
      <c r="N39" s="27"/>
      <c r="O39" s="27"/>
      <c r="P39" s="27"/>
      <c r="Q39" s="27"/>
      <c r="R39" s="27"/>
      <c r="S39" s="27"/>
      <c r="T39" s="27"/>
      <c r="U39" s="27"/>
      <c r="V39" s="27"/>
      <c r="W39" s="27"/>
      <c r="X39" s="27"/>
      <c r="Y39" s="27"/>
      <c r="Z39" t="str">
        <f t="shared" si="9"/>
        <v xml:space="preserve">6.5. Formation relative à la vérité et à la réconciliation </v>
      </c>
      <c r="AA39">
        <f>IF('Domaine 1 Gouvernance...'!D39="o",1,0)+IF('Domaine 1 Gouvernance...'!D39="L",1,0)</f>
        <v>0</v>
      </c>
      <c r="AB39" s="162" t="b">
        <f>IF(AND(AA39=1,'Domaine 1 Gouvernance...'!E39="o"),"achieved",IF(AND(AA39=1,'Domaine 1 Gouvernance...'!E39="n"),"not achieved",IF(AND(AA39=1,'Domaine 1 Gouvernance...'!E39="s.o."),"N/A")))</f>
        <v>0</v>
      </c>
    </row>
    <row r="40" spans="1:28" x14ac:dyDescent="0.35">
      <c r="A40" s="90">
        <f>'Domaine 1 Gouvernance...'!A40</f>
        <v>0</v>
      </c>
      <c r="B40" s="91"/>
      <c r="C40" s="89"/>
      <c r="D40" s="89"/>
      <c r="E40" s="89"/>
      <c r="F40" s="89"/>
      <c r="G40" s="89"/>
      <c r="H40" s="89"/>
      <c r="I40" s="27"/>
      <c r="J40" s="27"/>
      <c r="K40" s="27"/>
      <c r="L40" s="27"/>
      <c r="M40" s="27"/>
      <c r="N40" s="27"/>
      <c r="O40" s="27"/>
      <c r="P40" s="27"/>
      <c r="Q40" s="27"/>
      <c r="R40" s="27"/>
      <c r="S40" s="27"/>
      <c r="T40" s="27"/>
      <c r="U40" s="27"/>
      <c r="V40" s="27"/>
      <c r="W40" s="27"/>
      <c r="X40" s="27"/>
      <c r="Y40" s="27"/>
      <c r="Z40">
        <f t="shared" si="9"/>
        <v>0</v>
      </c>
      <c r="AA40">
        <f>IF('Domaine 1 Gouvernance...'!D40="o",1,0)+IF('Domaine 1 Gouvernance...'!D40="L",1,0)</f>
        <v>0</v>
      </c>
      <c r="AB40" s="162" t="b">
        <f>IF(AND(AA40=1,'Domaine 1 Gouvernance...'!E40="o"),"achieved",IF(AND(AA40=1,'Domaine 1 Gouvernance...'!E40="n"),"not achieved",IF(AND(AA40=1,'Domaine 1 Gouvernance...'!E40="s.o."),"N/A")))</f>
        <v>0</v>
      </c>
    </row>
    <row r="41" spans="1:28" x14ac:dyDescent="0.35">
      <c r="A41" s="90">
        <f>'Domaine 1 Gouvernance...'!A41</f>
        <v>0</v>
      </c>
      <c r="B41" s="91"/>
      <c r="C41" s="89"/>
      <c r="D41" s="89"/>
      <c r="E41" s="89"/>
      <c r="F41" s="89"/>
      <c r="G41" s="89"/>
      <c r="H41" s="89"/>
      <c r="I41" s="27"/>
      <c r="J41" s="27"/>
      <c r="K41" s="27"/>
      <c r="L41" s="27"/>
      <c r="M41" s="27"/>
      <c r="N41" s="27"/>
      <c r="O41" s="27"/>
      <c r="P41" s="27"/>
      <c r="Q41" s="27"/>
      <c r="R41" s="27"/>
      <c r="S41" s="27"/>
      <c r="T41" s="27"/>
      <c r="U41" s="27"/>
      <c r="V41" s="27"/>
      <c r="W41" s="27"/>
      <c r="X41" s="27"/>
      <c r="Y41" s="27"/>
      <c r="Z41">
        <f t="shared" si="9"/>
        <v>0</v>
      </c>
      <c r="AA41">
        <f>IF('Domaine 1 Gouvernance...'!D41="o",1,0)+IF('Domaine 1 Gouvernance...'!D41="L",1,0)</f>
        <v>0</v>
      </c>
      <c r="AB41" s="162" t="b">
        <f>IF(AND(AA41=1,'Domaine 1 Gouvernance...'!E41="o"),"achieved",IF(AND(AA41=1,'Domaine 1 Gouvernance...'!E41="n"),"not achieved",IF(AND(AA41=1,'Domaine 1 Gouvernance...'!E41="s.o."),"N/A")))</f>
        <v>0</v>
      </c>
    </row>
    <row r="42" spans="1:28" x14ac:dyDescent="0.35">
      <c r="A42" s="90">
        <f>'Domaine 1 Gouvernance...'!A42</f>
        <v>0</v>
      </c>
      <c r="B42" s="91"/>
      <c r="C42" s="89"/>
      <c r="D42" s="89"/>
      <c r="E42" s="89"/>
      <c r="F42" s="89"/>
      <c r="G42" s="89"/>
      <c r="H42" s="89"/>
      <c r="I42" s="27"/>
      <c r="J42" s="27"/>
      <c r="K42" s="27"/>
      <c r="L42" s="27"/>
      <c r="M42" s="27"/>
      <c r="N42" s="27"/>
      <c r="O42" s="27"/>
      <c r="P42" s="27"/>
      <c r="Q42" s="27"/>
      <c r="R42" s="27"/>
      <c r="S42" s="27"/>
      <c r="T42" s="27"/>
      <c r="U42" s="27"/>
      <c r="V42" s="27"/>
      <c r="W42" s="27"/>
      <c r="X42" s="27"/>
      <c r="Y42" s="27"/>
      <c r="Z42">
        <f t="shared" si="9"/>
        <v>0</v>
      </c>
      <c r="AA42">
        <f>IF('Domaine 1 Gouvernance...'!D42="o",1,0)+IF('Domaine 1 Gouvernance...'!D42="L",1,0)</f>
        <v>0</v>
      </c>
      <c r="AB42" s="162" t="b">
        <f>IF(AND(AA42=1,'Domaine 1 Gouvernance...'!E42="o"),"achieved",IF(AND(AA42=1,'Domaine 1 Gouvernance...'!E42="n"),"not achieved",IF(AND(AA42=1,'Domaine 1 Gouvernance...'!E42="s.o."),"N/A")))</f>
        <v>0</v>
      </c>
    </row>
    <row r="43" spans="1:28" x14ac:dyDescent="0.35">
      <c r="A43" s="157">
        <f>COUNTIF(A3:A39,"&gt;0")-COUNTIF('Domaine 1 Gouvernance...'!E:E,"S.O.")</f>
        <v>32</v>
      </c>
      <c r="B43" s="158" t="s">
        <v>32</v>
      </c>
      <c r="C43" s="158"/>
      <c r="D43" s="158">
        <f>SUM(D3:D42)</f>
        <v>0</v>
      </c>
      <c r="E43" s="158">
        <f t="shared" ref="E43:H43" si="11">SUM(E3:E42)</f>
        <v>1</v>
      </c>
      <c r="F43" s="158">
        <f t="shared" si="11"/>
        <v>0</v>
      </c>
      <c r="G43" s="158">
        <f t="shared" si="11"/>
        <v>0</v>
      </c>
      <c r="H43" s="158">
        <f t="shared" si="11"/>
        <v>0</v>
      </c>
      <c r="I43" s="27"/>
      <c r="J43" s="27"/>
      <c r="K43" s="27"/>
      <c r="L43" s="27"/>
      <c r="M43" s="27"/>
      <c r="N43" s="27"/>
      <c r="O43" s="27"/>
      <c r="P43" s="27"/>
      <c r="Q43" s="27"/>
      <c r="R43" s="27"/>
      <c r="S43" s="27"/>
      <c r="T43" s="27"/>
      <c r="U43" s="27"/>
      <c r="V43" s="27"/>
      <c r="W43" s="27"/>
      <c r="X43" s="27"/>
      <c r="Y43" s="27"/>
      <c r="Z43" s="163" t="str">
        <f>B43</f>
        <v>Gouvernance…</v>
      </c>
      <c r="AA43" s="163">
        <f>SUM(AA3:AA42)-COUNTIF(AB3:AB42,"n/A")</f>
        <v>22</v>
      </c>
      <c r="AB43" s="163">
        <f>COUNTIF(AB3:AB42,"achieved")</f>
        <v>0</v>
      </c>
    </row>
    <row r="44" spans="1:28" x14ac:dyDescent="0.35">
      <c r="A44" s="90"/>
      <c r="B44" s="91"/>
      <c r="C44" s="89"/>
      <c r="D44" s="89"/>
      <c r="E44" s="89"/>
      <c r="F44" s="89"/>
      <c r="G44" s="89"/>
      <c r="H44" s="89"/>
      <c r="I44" s="27"/>
      <c r="J44" s="27"/>
      <c r="K44" s="27"/>
      <c r="L44" s="27"/>
      <c r="M44" s="27"/>
      <c r="N44" s="27"/>
      <c r="O44" s="27"/>
      <c r="P44" s="27"/>
      <c r="Q44" s="27"/>
      <c r="R44" s="27"/>
      <c r="S44" s="27"/>
      <c r="T44" s="27"/>
      <c r="U44" s="27"/>
      <c r="V44" s="27"/>
      <c r="W44" s="27"/>
      <c r="X44" s="27"/>
      <c r="Y44" s="27"/>
      <c r="Z44">
        <f t="shared" si="9"/>
        <v>0</v>
      </c>
    </row>
    <row r="45" spans="1:28" x14ac:dyDescent="0.35">
      <c r="A45" s="90">
        <f>'Domaine 2 Planification'!A3</f>
        <v>7.1</v>
      </c>
      <c r="B45" s="91" t="s">
        <v>55</v>
      </c>
      <c r="C45" s="89" t="str">
        <f>CONCATENATE(A45,"."," ",B45)</f>
        <v>7.1. Analyse des données sur la communauté </v>
      </c>
      <c r="D45" s="89">
        <f>IF('Domaine 2 Planification'!E3="o",1,0)</f>
        <v>0</v>
      </c>
      <c r="E45" s="89" t="str">
        <f>IF('Domaine 2 Planification'!$F3=calculations!E$2,1,"")</f>
        <v/>
      </c>
      <c r="F45" s="89" t="str">
        <f>IF('Domaine 2 Planification'!$F3=calculations!F$2,1,"")</f>
        <v/>
      </c>
      <c r="G45" s="89" t="str">
        <f>IF('Domaine 2 Planification'!$F3=calculations!G$2,1,"")</f>
        <v/>
      </c>
      <c r="H45" s="89" t="str">
        <f>IF('Domaine 2 Planification'!$F3=calculations!H$2,1,"")</f>
        <v/>
      </c>
      <c r="I45" s="27"/>
      <c r="J45" s="27"/>
      <c r="K45" s="27"/>
      <c r="L45" s="27"/>
      <c r="M45" s="27"/>
      <c r="N45" s="27"/>
      <c r="O45" s="27"/>
      <c r="P45" s="27"/>
      <c r="Q45" s="27"/>
      <c r="R45" s="27"/>
      <c r="S45" s="27"/>
      <c r="T45" s="27"/>
      <c r="U45" s="27"/>
      <c r="V45" s="27"/>
      <c r="W45" s="27"/>
      <c r="X45" s="27"/>
      <c r="Y45" s="27"/>
      <c r="Z45" t="str">
        <f t="shared" si="9"/>
        <v>7.1. Analyse des données sur la communauté </v>
      </c>
      <c r="AA45">
        <f>IF('Domaine 2 Planification'!D3="o",1,0)+IF('Domaine 2 Planification'!D3="L",1,0)</f>
        <v>1</v>
      </c>
      <c r="AB45" s="162" t="b">
        <f>IF(AND(AA45=1,'Domaine 2 Planification'!E3="o"),"achieved",IF(AND(AA45=1,'Domaine 2 Planification'!E3="n"),"not achieved",IF(AND(AA45=1,'Domaine 2 Planification'!E3="s.o."),"N/A")))</f>
        <v>0</v>
      </c>
    </row>
    <row r="46" spans="1:28" x14ac:dyDescent="0.35">
      <c r="A46" s="90">
        <f>'Domaine 2 Planification'!A4</f>
        <v>7.2</v>
      </c>
      <c r="B46" s="91" t="s">
        <v>56</v>
      </c>
      <c r="C46" s="89" t="str">
        <f t="shared" ref="C46:C115" si="12">CONCATENATE(A46,"."," ",B46)</f>
        <v xml:space="preserve">7.2. Consultation des usagers </v>
      </c>
      <c r="D46" s="89">
        <f>IF('Domaine 2 Planification'!E4="o",1,0)</f>
        <v>0</v>
      </c>
      <c r="E46" s="89" t="str">
        <f>IF('Domaine 2 Planification'!$F4=calculations!E$2,1,"")</f>
        <v/>
      </c>
      <c r="F46" s="89" t="str">
        <f>IF('Domaine 2 Planification'!$F4=calculations!F$2,1,"")</f>
        <v/>
      </c>
      <c r="G46" s="89" t="str">
        <f>IF('Domaine 2 Planification'!$F4=calculations!G$2,1,"")</f>
        <v/>
      </c>
      <c r="H46" s="89" t="str">
        <f>IF('Domaine 2 Planification'!$F4=calculations!H$2,1,"")</f>
        <v/>
      </c>
      <c r="I46" s="27"/>
      <c r="J46" s="27"/>
      <c r="K46" s="27"/>
      <c r="L46" s="27"/>
      <c r="M46" s="27"/>
      <c r="N46" s="27"/>
      <c r="O46" s="27"/>
      <c r="P46" s="27"/>
      <c r="Q46" s="27"/>
      <c r="R46" s="27"/>
      <c r="S46" s="27"/>
      <c r="T46" s="27"/>
      <c r="U46" s="27"/>
      <c r="V46" s="27"/>
      <c r="W46" s="27"/>
      <c r="X46" s="27"/>
      <c r="Y46" s="27"/>
      <c r="Z46" t="str">
        <f t="shared" si="9"/>
        <v xml:space="preserve">7.2. Consultation des usagers </v>
      </c>
      <c r="AA46">
        <f>IF('Domaine 2 Planification'!D4="o",1,0)+IF('Domaine 2 Planification'!D4="L",1,0)</f>
        <v>1</v>
      </c>
      <c r="AB46" s="162" t="b">
        <f>IF(AND(AA46=1,'Domaine 2 Planification'!E4="o"),"achieved",IF(AND(AA46=1,'Domaine 2 Planification'!E4="n"),"not achieved",IF(AND(AA46=1,'Domaine 2 Planification'!E4="s.o."),"N/A")))</f>
        <v>0</v>
      </c>
    </row>
    <row r="47" spans="1:28" x14ac:dyDescent="0.35">
      <c r="A47" s="90">
        <f>'Domaine 2 Planification'!A5</f>
        <v>7.3</v>
      </c>
      <c r="B47" s="91" t="s">
        <v>57</v>
      </c>
      <c r="C47" s="89" t="str">
        <f t="shared" si="12"/>
        <v xml:space="preserve">7.3. Évaluation des heures de service </v>
      </c>
      <c r="D47" s="89">
        <f>IF('Domaine 2 Planification'!E5="o",1,0)</f>
        <v>0</v>
      </c>
      <c r="E47" s="89" t="str">
        <f>IF('Domaine 2 Planification'!$F5=calculations!E$2,1,"")</f>
        <v/>
      </c>
      <c r="F47" s="89" t="str">
        <f>IF('Domaine 2 Planification'!$F5=calculations!F$2,1,"")</f>
        <v/>
      </c>
      <c r="G47" s="89" t="str">
        <f>IF('Domaine 2 Planification'!$F5=calculations!G$2,1,"")</f>
        <v/>
      </c>
      <c r="H47" s="89" t="str">
        <f>IF('Domaine 2 Planification'!$F5=calculations!H$2,1,"")</f>
        <v/>
      </c>
      <c r="I47" s="27"/>
      <c r="J47" s="27"/>
      <c r="K47" s="27"/>
      <c r="L47" s="27"/>
      <c r="M47" s="27"/>
      <c r="N47" s="27"/>
      <c r="O47" s="27"/>
      <c r="P47" s="27"/>
      <c r="Q47" s="27"/>
      <c r="R47" s="27"/>
      <c r="S47" s="27"/>
      <c r="T47" s="27"/>
      <c r="U47" s="27"/>
      <c r="V47" s="27"/>
      <c r="W47" s="27"/>
      <c r="X47" s="27"/>
      <c r="Y47" s="27"/>
      <c r="Z47" t="str">
        <f t="shared" si="9"/>
        <v xml:space="preserve">7.3. Évaluation des heures de service </v>
      </c>
      <c r="AA47">
        <f>IF('Domaine 2 Planification'!D5="o",1,0)+IF('Domaine 2 Planification'!D5="L",1,0)</f>
        <v>1</v>
      </c>
      <c r="AB47" s="162" t="b">
        <f>IF(AND(AA47=1,'Domaine 2 Planification'!E5="o"),"achieved",IF(AND(AA47=1,'Domaine 2 Planification'!E5="n"),"not achieved",IF(AND(AA47=1,'Domaine 2 Planification'!E5="s.o."),"N/A")))</f>
        <v>0</v>
      </c>
    </row>
    <row r="48" spans="1:28" x14ac:dyDescent="0.35">
      <c r="A48" s="90">
        <f>'Domaine 2 Planification'!A6</f>
        <v>7.4</v>
      </c>
      <c r="B48" s="91" t="s">
        <v>58</v>
      </c>
      <c r="C48" s="89" t="str">
        <f t="shared" si="12"/>
        <v>7.4. Mesure du rendement et impact sur la planification</v>
      </c>
      <c r="D48" s="89">
        <f>IF('Domaine 2 Planification'!E6="o",1,0)</f>
        <v>0</v>
      </c>
      <c r="E48" s="89" t="str">
        <f>IF('Domaine 2 Planification'!$F6=calculations!E$2,1,"")</f>
        <v/>
      </c>
      <c r="F48" s="89" t="str">
        <f>IF('Domaine 2 Planification'!$F6=calculations!F$2,1,"")</f>
        <v/>
      </c>
      <c r="G48" s="89" t="str">
        <f>IF('Domaine 2 Planification'!$F6=calculations!G$2,1,"")</f>
        <v/>
      </c>
      <c r="H48" s="89" t="str">
        <f>IF('Domaine 2 Planification'!$F6=calculations!H$2,1,"")</f>
        <v/>
      </c>
      <c r="I48" s="27"/>
      <c r="J48" s="27"/>
      <c r="K48" s="27"/>
      <c r="L48" s="27"/>
      <c r="M48" s="27"/>
      <c r="N48" s="27"/>
      <c r="O48" s="27"/>
      <c r="P48" s="27"/>
      <c r="Q48" s="27"/>
      <c r="R48" s="27"/>
      <c r="S48" s="27"/>
      <c r="T48" s="27"/>
      <c r="U48" s="27"/>
      <c r="V48" s="27"/>
      <c r="W48" s="27"/>
      <c r="X48" s="27"/>
      <c r="Y48" s="27"/>
      <c r="Z48" t="str">
        <f t="shared" si="9"/>
        <v>7.4. Mesure du rendement et impact sur la planification</v>
      </c>
      <c r="AA48">
        <f>IF('Domaine 2 Planification'!D6="o",1,0)+IF('Domaine 2 Planification'!D6="L",1,0)</f>
        <v>1</v>
      </c>
      <c r="AB48" s="162" t="b">
        <f>IF(AND(AA48=1,'Domaine 2 Planification'!E6="o"),"achieved",IF(AND(AA48=1,'Domaine 2 Planification'!E6="n"),"not achieved",IF(AND(AA48=1,'Domaine 2 Planification'!E6="s.o."),"N/A")))</f>
        <v>0</v>
      </c>
    </row>
    <row r="49" spans="1:28" x14ac:dyDescent="0.35">
      <c r="A49" s="90">
        <f>'Domaine 2 Planification'!A7</f>
        <v>7.5</v>
      </c>
      <c r="B49" s="91" t="s">
        <v>60</v>
      </c>
      <c r="C49" s="89" t="str">
        <f t="shared" si="12"/>
        <v xml:space="preserve">7.5. Planification des installations </v>
      </c>
      <c r="D49" s="89">
        <f>IF('Domaine 2 Planification'!E7="o",1,0)</f>
        <v>0</v>
      </c>
      <c r="E49" s="89" t="str">
        <f>IF('Domaine 2 Planification'!$F7=calculations!E$2,1,"")</f>
        <v/>
      </c>
      <c r="F49" s="89" t="str">
        <f>IF('Domaine 2 Planification'!$F7=calculations!F$2,1,"")</f>
        <v/>
      </c>
      <c r="G49" s="89" t="str">
        <f>IF('Domaine 2 Planification'!$F7=calculations!G$2,1,"")</f>
        <v/>
      </c>
      <c r="H49" s="89" t="str">
        <f>IF('Domaine 2 Planification'!$F7=calculations!H$2,1,"")</f>
        <v/>
      </c>
      <c r="I49" s="27"/>
      <c r="J49" s="27"/>
      <c r="K49" s="27"/>
      <c r="L49" s="27"/>
      <c r="M49" s="27"/>
      <c r="N49" s="27"/>
      <c r="O49" s="27"/>
      <c r="P49" s="27"/>
      <c r="Q49" s="27"/>
      <c r="R49" s="27"/>
      <c r="S49" s="27"/>
      <c r="T49" s="27"/>
      <c r="U49" s="27"/>
      <c r="V49" s="27"/>
      <c r="W49" s="27"/>
      <c r="X49" s="27"/>
      <c r="Y49" s="27"/>
      <c r="Z49" t="str">
        <f t="shared" si="9"/>
        <v xml:space="preserve">7.5. Planification des installations </v>
      </c>
      <c r="AA49">
        <f>IF('Domaine 2 Planification'!D7="o",1,0)+IF('Domaine 2 Planification'!D7="L",1,0)</f>
        <v>0</v>
      </c>
      <c r="AB49" s="162" t="b">
        <f>IF(AND(AA49=1,'Domaine 2 Planification'!E7="o"),"achieved",IF(AND(AA49=1,'Domaine 2 Planification'!E7="n"),"not achieved",IF(AND(AA49=1,'Domaine 2 Planification'!E7="s.o."),"N/A")))</f>
        <v>0</v>
      </c>
    </row>
    <row r="50" spans="1:28" x14ac:dyDescent="0.35">
      <c r="A50" s="90">
        <f>'Domaine 2 Planification'!A8</f>
        <v>7.6</v>
      </c>
      <c r="B50" s="91" t="s">
        <v>61</v>
      </c>
      <c r="C50" s="89" t="str">
        <f t="shared" si="12"/>
        <v>7.6. Participation à la planification locale</v>
      </c>
      <c r="D50" s="89">
        <f>IF('Domaine 2 Planification'!E8="o",1,0)</f>
        <v>0</v>
      </c>
      <c r="E50" s="89" t="str">
        <f>IF('Domaine 2 Planification'!$F8=calculations!E$2,1,"")</f>
        <v/>
      </c>
      <c r="F50" s="89" t="str">
        <f>IF('Domaine 2 Planification'!$F8=calculations!F$2,1,"")</f>
        <v/>
      </c>
      <c r="G50" s="89" t="str">
        <f>IF('Domaine 2 Planification'!$F8=calculations!G$2,1,"")</f>
        <v/>
      </c>
      <c r="H50" s="89" t="str">
        <f>IF('Domaine 2 Planification'!$F8=calculations!H$2,1,"")</f>
        <v/>
      </c>
      <c r="I50" s="27"/>
      <c r="J50" s="27"/>
      <c r="K50" s="27"/>
      <c r="L50" s="27"/>
      <c r="M50" s="27"/>
      <c r="N50" s="27"/>
      <c r="O50" s="27"/>
      <c r="P50" s="27"/>
      <c r="Q50" s="27"/>
      <c r="R50" s="27"/>
      <c r="S50" s="27"/>
      <c r="T50" s="27"/>
      <c r="U50" s="27"/>
      <c r="V50" s="27"/>
      <c r="W50" s="27"/>
      <c r="X50" s="27"/>
      <c r="Y50" s="27"/>
      <c r="Z50" t="str">
        <f t="shared" si="9"/>
        <v>7.6. Participation à la planification locale</v>
      </c>
      <c r="AA50">
        <f>IF('Domaine 2 Planification'!D8="o",1,0)+IF('Domaine 2 Planification'!D8="L",1,0)</f>
        <v>0</v>
      </c>
      <c r="AB50" s="162" t="b">
        <f>IF(AND(AA50=1,'Domaine 2 Planification'!E8="o"),"achieved",IF(AND(AA50=1,'Domaine 2 Planification'!E8="n"),"not achieved",IF(AND(AA50=1,'Domaine 2 Planification'!E8="s.o."),"N/A")))</f>
        <v>0</v>
      </c>
    </row>
    <row r="51" spans="1:28" x14ac:dyDescent="0.35">
      <c r="A51" s="90"/>
      <c r="B51" s="91"/>
      <c r="C51" s="89"/>
      <c r="D51" s="89">
        <f>IF('Domaine 2 Planification'!E9="o",1,0)</f>
        <v>0</v>
      </c>
      <c r="E51" s="89" t="str">
        <f>IF('Domaine 2 Planification'!$F9=calculations!E$2,1,"")</f>
        <v/>
      </c>
      <c r="F51" s="89" t="str">
        <f>IF('Domaine 2 Planification'!$F9=calculations!F$2,1,"")</f>
        <v/>
      </c>
      <c r="G51" s="89" t="str">
        <f>IF('Domaine 2 Planification'!$F9=calculations!G$2,1,"")</f>
        <v/>
      </c>
      <c r="H51" s="89" t="str">
        <f>IF('Domaine 2 Planification'!$F9=calculations!H$2,1,"")</f>
        <v/>
      </c>
      <c r="I51" s="27"/>
      <c r="J51" s="27"/>
      <c r="K51" s="27"/>
      <c r="L51" s="27"/>
      <c r="M51" s="27"/>
      <c r="N51" s="27"/>
      <c r="O51" s="27"/>
      <c r="P51" s="27"/>
      <c r="Q51" s="27"/>
      <c r="R51" s="27"/>
      <c r="S51" s="27"/>
      <c r="T51" s="27"/>
      <c r="U51" s="27"/>
      <c r="V51" s="27"/>
      <c r="W51" s="27"/>
      <c r="X51" s="27"/>
      <c r="Y51" s="27"/>
      <c r="Z51">
        <f t="shared" si="9"/>
        <v>0</v>
      </c>
      <c r="AA51">
        <f>IF('Domaine 2 Planification'!D9="o",1,0)+IF('Domaine 2 Planification'!D9="L",1,0)</f>
        <v>0</v>
      </c>
      <c r="AB51" s="162" t="b">
        <f>IF(AND(AA51=1,'Domaine 2 Planification'!E9="o"),"achieved",IF(AND(AA51=1,'Domaine 2 Planification'!E9="n"),"not achieved",IF(AND(AA51=1,'Domaine 2 Planification'!E9="s.o."),"N/A")))</f>
        <v>0</v>
      </c>
    </row>
    <row r="52" spans="1:28" x14ac:dyDescent="0.35">
      <c r="A52" s="90">
        <f>'Domaine 2 Planification'!A10</f>
        <v>8.1</v>
      </c>
      <c r="B52" s="91" t="s">
        <v>315</v>
      </c>
      <c r="C52" s="89" t="str">
        <f t="shared" si="12"/>
        <v xml:space="preserve">8.1. Contenu et nombre de documents dans la collection de la bibliothèque </v>
      </c>
      <c r="D52" s="89">
        <f>IF('Domaine 2 Planification'!E10="o",1,0)</f>
        <v>0</v>
      </c>
      <c r="E52" s="89">
        <f>IF('Domaine 2 Planification'!$F10=calculations!E$2,1,"")</f>
        <v>1</v>
      </c>
      <c r="F52" s="89" t="str">
        <f>IF('Domaine 2 Planification'!$F10=calculations!F$2,1,"")</f>
        <v/>
      </c>
      <c r="G52" s="89" t="str">
        <f>IF('Domaine 2 Planification'!$F10=calculations!G$2,1,"")</f>
        <v/>
      </c>
      <c r="H52" s="89" t="str">
        <f>IF('Domaine 2 Planification'!$F10=calculations!H$2,1,"")</f>
        <v/>
      </c>
      <c r="I52" s="27"/>
      <c r="J52" s="27"/>
      <c r="K52" s="27"/>
      <c r="L52" s="27"/>
      <c r="M52" s="27"/>
      <c r="N52" s="27"/>
      <c r="O52" s="27"/>
      <c r="P52" s="27"/>
      <c r="Q52" s="27"/>
      <c r="R52" s="27"/>
      <c r="S52" s="27"/>
      <c r="T52" s="27"/>
      <c r="U52" s="27"/>
      <c r="V52" s="27"/>
      <c r="W52" s="27"/>
      <c r="X52" s="27"/>
      <c r="Y52" s="27"/>
      <c r="Z52" t="str">
        <f t="shared" si="9"/>
        <v xml:space="preserve">8.1. Contenu et nombre de documents dans la collection de la bibliothèque </v>
      </c>
      <c r="AA52">
        <f>IF('Domaine 2 Planification'!D10="o",1,0)+IF('Domaine 2 Planification'!D10="L",1,0)</f>
        <v>0</v>
      </c>
      <c r="AB52" s="162" t="b">
        <f>IF(AND(AA52=1,'Domaine 2 Planification'!E10="o"),"achieved",IF(AND(AA52=1,'Domaine 2 Planification'!E10="n"),"not achieved",IF(AND(AA52=1,'Domaine 2 Planification'!E10="s.o."),"N/A")))</f>
        <v>0</v>
      </c>
    </row>
    <row r="53" spans="1:28" x14ac:dyDescent="0.35">
      <c r="A53" s="90">
        <f>'Domaine 2 Planification'!A11</f>
        <v>8.1999999999999993</v>
      </c>
      <c r="B53" s="91" t="s">
        <v>63</v>
      </c>
      <c r="C53" s="89" t="str">
        <f t="shared" si="12"/>
        <v xml:space="preserve">8.2. Plan de la collection </v>
      </c>
      <c r="D53" s="89">
        <f>IF('Domaine 2 Planification'!E11="o",1,0)</f>
        <v>0</v>
      </c>
      <c r="E53" s="89" t="str">
        <f>IF('Domaine 2 Planification'!$F11=calculations!E$2,1,"")</f>
        <v/>
      </c>
      <c r="F53" s="89" t="str">
        <f>IF('Domaine 2 Planification'!$F11=calculations!F$2,1,"")</f>
        <v/>
      </c>
      <c r="G53" s="89" t="str">
        <f>IF('Domaine 2 Planification'!$F11=calculations!G$2,1,"")</f>
        <v/>
      </c>
      <c r="H53" s="89">
        <f>IF('Domaine 2 Planification'!$F11=calculations!H$2,1,"")</f>
        <v>1</v>
      </c>
      <c r="I53" s="27"/>
      <c r="J53" s="27"/>
      <c r="K53" s="27"/>
      <c r="L53" s="27"/>
      <c r="M53" s="27"/>
      <c r="N53" s="27"/>
      <c r="O53" s="27"/>
      <c r="P53" s="27"/>
      <c r="Q53" s="27"/>
      <c r="R53" s="27"/>
      <c r="S53" s="27"/>
      <c r="T53" s="27"/>
      <c r="U53" s="27"/>
      <c r="V53" s="27"/>
      <c r="W53" s="27"/>
      <c r="X53" s="27"/>
      <c r="Y53" s="27"/>
      <c r="Z53" t="str">
        <f t="shared" si="9"/>
        <v xml:space="preserve">8.2. Plan de la collection </v>
      </c>
      <c r="AA53">
        <f>IF('Domaine 2 Planification'!D11="o",1,0)+IF('Domaine 2 Planification'!D11="L",1,0)</f>
        <v>0</v>
      </c>
      <c r="AB53" s="162" t="b">
        <f>IF(AND(AA53=1,'Domaine 2 Planification'!E11="o"),"achieved",IF(AND(AA53=1,'Domaine 2 Planification'!E11="n"),"not achieved",IF(AND(AA53=1,'Domaine 2 Planification'!E11="s.o."),"N/A")))</f>
        <v>0</v>
      </c>
    </row>
    <row r="54" spans="1:28" x14ac:dyDescent="0.35">
      <c r="A54" s="90">
        <f>'Domaine 2 Planification'!A12</f>
        <v>8.3000000000000007</v>
      </c>
      <c r="B54" s="91" t="s">
        <v>62</v>
      </c>
      <c r="C54" s="89" t="str">
        <f t="shared" si="12"/>
        <v xml:space="preserve">8.3. Inventaire </v>
      </c>
      <c r="D54" s="89">
        <f>IF('Domaine 2 Planification'!E12="o",1,0)</f>
        <v>0</v>
      </c>
      <c r="E54" s="89" t="str">
        <f>IF('Domaine 2 Planification'!$F12=calculations!E$2,1,"")</f>
        <v/>
      </c>
      <c r="F54" s="89" t="str">
        <f>IF('Domaine 2 Planification'!$F12=calculations!F$2,1,"")</f>
        <v/>
      </c>
      <c r="G54" s="89" t="str">
        <f>IF('Domaine 2 Planification'!$F12=calculations!G$2,1,"")</f>
        <v/>
      </c>
      <c r="H54" s="89" t="str">
        <f>IF('Domaine 2 Planification'!$F12=calculations!H$2,1,"")</f>
        <v/>
      </c>
      <c r="I54" s="27"/>
      <c r="J54" s="27"/>
      <c r="K54" s="27"/>
      <c r="L54" s="27"/>
      <c r="M54" s="27"/>
      <c r="N54" s="27"/>
      <c r="O54" s="27"/>
      <c r="P54" s="27"/>
      <c r="Q54" s="27"/>
      <c r="R54" s="27"/>
      <c r="S54" s="27"/>
      <c r="T54" s="27"/>
      <c r="U54" s="27"/>
      <c r="V54" s="27"/>
      <c r="W54" s="27"/>
      <c r="X54" s="27"/>
      <c r="Y54" s="27"/>
      <c r="Z54" t="str">
        <f t="shared" si="9"/>
        <v xml:space="preserve">8.3. Inventaire </v>
      </c>
      <c r="AA54">
        <f>IF('Domaine 2 Planification'!D12="o",1,0)+IF('Domaine 2 Planification'!D12="L",1,0)</f>
        <v>0</v>
      </c>
      <c r="AB54" s="162" t="b">
        <f>IF(AND(AA54=1,'Domaine 2 Planification'!E12="o"),"achieved",IF(AND(AA54=1,'Domaine 2 Planification'!E12="n"),"not achieved",IF(AND(AA54=1,'Domaine 2 Planification'!E12="s.o."),"N/A")))</f>
        <v>0</v>
      </c>
    </row>
    <row r="55" spans="1:28" x14ac:dyDescent="0.35">
      <c r="A55" s="90">
        <f>'Domaine 2 Planification'!A13</f>
        <v>8.4</v>
      </c>
      <c r="B55" s="91" t="s">
        <v>64</v>
      </c>
      <c r="C55" s="89" t="str">
        <f t="shared" si="12"/>
        <v xml:space="preserve">8.4. Procédures d’entretien de la collection </v>
      </c>
      <c r="D55" s="89">
        <f>IF('Domaine 2 Planification'!E13="o",1,0)</f>
        <v>0</v>
      </c>
      <c r="E55" s="89" t="str">
        <f>IF('Domaine 2 Planification'!$F13=calculations!E$2,1,"")</f>
        <v/>
      </c>
      <c r="F55" s="89" t="str">
        <f>IF('Domaine 2 Planification'!$F13=calculations!F$2,1,"")</f>
        <v/>
      </c>
      <c r="G55" s="89" t="str">
        <f>IF('Domaine 2 Planification'!$F13=calculations!G$2,1,"")</f>
        <v/>
      </c>
      <c r="H55" s="89" t="str">
        <f>IF('Domaine 2 Planification'!$F13=calculations!H$2,1,"")</f>
        <v/>
      </c>
      <c r="I55" s="27"/>
      <c r="J55" s="27"/>
      <c r="K55" s="27"/>
      <c r="L55" s="27"/>
      <c r="M55" s="27"/>
      <c r="N55" s="27"/>
      <c r="O55" s="27"/>
      <c r="P55" s="27"/>
      <c r="Q55" s="27"/>
      <c r="R55" s="27"/>
      <c r="S55" s="27"/>
      <c r="T55" s="27"/>
      <c r="U55" s="27"/>
      <c r="V55" s="27"/>
      <c r="W55" s="27"/>
      <c r="X55" s="27"/>
      <c r="Y55" s="27"/>
      <c r="Z55" t="str">
        <f t="shared" si="9"/>
        <v xml:space="preserve">8.4. Procédures d’entretien de la collection </v>
      </c>
      <c r="AA55">
        <f>IF('Domaine 2 Planification'!D13="o",1,0)+IF('Domaine 2 Planification'!D13="L",1,0)</f>
        <v>0</v>
      </c>
      <c r="AB55" s="162" t="b">
        <f>IF(AND(AA55=1,'Domaine 2 Planification'!E13="o"),"achieved",IF(AND(AA55=1,'Domaine 2 Planification'!E13="n"),"not achieved",IF(AND(AA55=1,'Domaine 2 Planification'!E13="s.o."),"N/A")))</f>
        <v>0</v>
      </c>
    </row>
    <row r="56" spans="1:28" x14ac:dyDescent="0.35">
      <c r="A56" s="90"/>
      <c r="B56" s="91"/>
      <c r="C56" s="89"/>
      <c r="D56" s="89">
        <f>IF('Domaine 2 Planification'!E14="o",1,0)</f>
        <v>0</v>
      </c>
      <c r="E56" s="89" t="str">
        <f>IF('Domaine 2 Planification'!$F14=calculations!E$2,1,"")</f>
        <v/>
      </c>
      <c r="F56" s="89" t="str">
        <f>IF('Domaine 2 Planification'!$F14=calculations!F$2,1,"")</f>
        <v/>
      </c>
      <c r="G56" s="89" t="str">
        <f>IF('Domaine 2 Planification'!$F14=calculations!G$2,1,"")</f>
        <v/>
      </c>
      <c r="H56" s="89" t="str">
        <f>IF('Domaine 2 Planification'!$F14=calculations!H$2,1,"")</f>
        <v/>
      </c>
      <c r="I56" s="27"/>
      <c r="J56" s="27"/>
      <c r="K56" s="27"/>
      <c r="L56" s="27"/>
      <c r="M56" s="27"/>
      <c r="N56" s="27"/>
      <c r="O56" s="27"/>
      <c r="P56" s="27"/>
      <c r="Q56" s="27"/>
      <c r="R56" s="27"/>
      <c r="S56" s="27"/>
      <c r="T56" s="27"/>
      <c r="U56" s="27"/>
      <c r="V56" s="27"/>
      <c r="W56" s="27"/>
      <c r="X56" s="27"/>
      <c r="Y56" s="27"/>
      <c r="Z56">
        <f t="shared" si="9"/>
        <v>0</v>
      </c>
      <c r="AA56">
        <f>IF('Domaine 2 Planification'!D14="o",1,0)+IF('Domaine 2 Planification'!D14="L",1,0)</f>
        <v>0</v>
      </c>
      <c r="AB56" s="162" t="b">
        <f>IF(AND(AA56=1,'Domaine 2 Planification'!E14="o"),"achieved",IF(AND(AA56=1,'Domaine 2 Planification'!E14="n"),"not achieved",IF(AND(AA56=1,'Domaine 2 Planification'!E14="s.o."),"N/A")))</f>
        <v>0</v>
      </c>
    </row>
    <row r="57" spans="1:28" x14ac:dyDescent="0.35">
      <c r="A57" s="90">
        <f>'Domaine 2 Planification'!A15</f>
        <v>9.1</v>
      </c>
      <c r="B57" s="91" t="s">
        <v>65</v>
      </c>
      <c r="C57" s="89" t="str">
        <f t="shared" si="12"/>
        <v>9.1. Niveau de service </v>
      </c>
      <c r="D57" s="89">
        <f>IF('Domaine 2 Planification'!E15="o",1,0)</f>
        <v>0</v>
      </c>
      <c r="E57" s="89" t="str">
        <f>IF('Domaine 2 Planification'!$F15=calculations!E$2,1,"")</f>
        <v/>
      </c>
      <c r="F57" s="89" t="str">
        <f>IF('Domaine 2 Planification'!$F15=calculations!F$2,1,"")</f>
        <v/>
      </c>
      <c r="G57" s="89" t="str">
        <f>IF('Domaine 2 Planification'!$F15=calculations!G$2,1,"")</f>
        <v/>
      </c>
      <c r="H57" s="89" t="str">
        <f>IF('Domaine 2 Planification'!$F15=calculations!H$2,1,"")</f>
        <v/>
      </c>
      <c r="I57" s="27"/>
      <c r="J57" s="27"/>
      <c r="K57" s="27"/>
      <c r="L57" s="27"/>
      <c r="M57" s="27"/>
      <c r="N57" s="27"/>
      <c r="O57" s="27"/>
      <c r="P57" s="27"/>
      <c r="Q57" s="27"/>
      <c r="R57" s="27"/>
      <c r="S57" s="27"/>
      <c r="T57" s="27"/>
      <c r="U57" s="27"/>
      <c r="V57" s="27"/>
      <c r="W57" s="27"/>
      <c r="X57" s="27"/>
      <c r="Y57" s="27"/>
      <c r="Z57" t="str">
        <f t="shared" si="9"/>
        <v>9.1. Niveau de service </v>
      </c>
      <c r="AA57">
        <f>IF('Domaine 2 Planification'!D15="o",1,0)+IF('Domaine 2 Planification'!D15="L",1,0)</f>
        <v>0</v>
      </c>
      <c r="AB57" s="162" t="b">
        <f>IF(AND(AA57=1,'Domaine 2 Planification'!E15="o"),"achieved",IF(AND(AA57=1,'Domaine 2 Planification'!E15="n"),"not achieved",IF(AND(AA57=1,'Domaine 2 Planification'!E15="s.o."),"N/A")))</f>
        <v>0</v>
      </c>
    </row>
    <row r="58" spans="1:28" x14ac:dyDescent="0.35">
      <c r="A58" s="90">
        <f>'Domaine 2 Planification'!A16</f>
        <v>9.1999999999999993</v>
      </c>
      <c r="B58" s="91" t="s">
        <v>66</v>
      </c>
      <c r="C58" s="89" t="str">
        <f t="shared" si="12"/>
        <v xml:space="preserve">9.2. Analyse des lacunes en ce qui concerne le service </v>
      </c>
      <c r="D58" s="89">
        <f>IF('Domaine 2 Planification'!E16="o",1,0)</f>
        <v>0</v>
      </c>
      <c r="E58" s="89" t="str">
        <f>IF('Domaine 2 Planification'!$F16=calculations!E$2,1,"")</f>
        <v/>
      </c>
      <c r="F58" s="89" t="str">
        <f>IF('Domaine 2 Planification'!$F16=calculations!F$2,1,"")</f>
        <v/>
      </c>
      <c r="G58" s="89" t="str">
        <f>IF('Domaine 2 Planification'!$F16=calculations!G$2,1,"")</f>
        <v/>
      </c>
      <c r="H58" s="89" t="str">
        <f>IF('Domaine 2 Planification'!$F16=calculations!H$2,1,"")</f>
        <v/>
      </c>
      <c r="I58" s="27"/>
      <c r="J58" s="27"/>
      <c r="K58" s="27"/>
      <c r="L58" s="27"/>
      <c r="M58" s="27"/>
      <c r="N58" s="27"/>
      <c r="O58" s="27"/>
      <c r="P58" s="27"/>
      <c r="Q58" s="27"/>
      <c r="R58" s="27"/>
      <c r="S58" s="27"/>
      <c r="T58" s="27"/>
      <c r="U58" s="27"/>
      <c r="V58" s="27"/>
      <c r="W58" s="27"/>
      <c r="X58" s="27"/>
      <c r="Y58" s="27"/>
      <c r="Z58" t="str">
        <f t="shared" si="9"/>
        <v xml:space="preserve">9.2. Analyse des lacunes en ce qui concerne le service </v>
      </c>
      <c r="AA58">
        <f>IF('Domaine 2 Planification'!D16="o",1,0)+IF('Domaine 2 Planification'!D16="L",1,0)</f>
        <v>0</v>
      </c>
      <c r="AB58" s="162" t="b">
        <f>IF(AND(AA58=1,'Domaine 2 Planification'!E16="o"),"achieved",IF(AND(AA58=1,'Domaine 2 Planification'!E16="n"),"not achieved",IF(AND(AA58=1,'Domaine 2 Planification'!E16="s.o."),"N/A")))</f>
        <v>0</v>
      </c>
    </row>
    <row r="59" spans="1:28" x14ac:dyDescent="0.35">
      <c r="A59" s="90"/>
      <c r="B59" s="91"/>
      <c r="C59" s="89"/>
      <c r="D59" s="89">
        <f>IF('Domaine 2 Planification'!E17="o",1,0)</f>
        <v>0</v>
      </c>
      <c r="E59" s="89" t="str">
        <f>IF('Domaine 2 Planification'!$F17=calculations!E$2,1,"")</f>
        <v/>
      </c>
      <c r="F59" s="89" t="str">
        <f>IF('Domaine 2 Planification'!$F17=calculations!F$2,1,"")</f>
        <v/>
      </c>
      <c r="G59" s="89" t="str">
        <f>IF('Domaine 2 Planification'!$F17=calculations!G$2,1,"")</f>
        <v/>
      </c>
      <c r="H59" s="89" t="str">
        <f>IF('Domaine 2 Planification'!$F17=calculations!H$2,1,"")</f>
        <v/>
      </c>
      <c r="I59" s="27"/>
      <c r="J59" s="27"/>
      <c r="K59" s="27"/>
      <c r="L59" s="27"/>
      <c r="M59" s="27"/>
      <c r="N59" s="27"/>
      <c r="O59" s="27"/>
      <c r="P59" s="27"/>
      <c r="Q59" s="27"/>
      <c r="R59" s="27"/>
      <c r="S59" s="27"/>
      <c r="T59" s="27"/>
      <c r="U59" s="27"/>
      <c r="V59" s="27"/>
      <c r="W59" s="27"/>
      <c r="X59" s="27"/>
      <c r="Y59" s="27"/>
      <c r="Z59">
        <f t="shared" si="9"/>
        <v>0</v>
      </c>
      <c r="AA59">
        <f>IF('Domaine 2 Planification'!D17="o",1,0)+IF('Domaine 2 Planification'!D17="L",1,0)</f>
        <v>0</v>
      </c>
      <c r="AB59" s="162" t="b">
        <f>IF(AND(AA59=1,'Domaine 2 Planification'!E17="o"),"achieved",IF(AND(AA59=1,'Domaine 2 Planification'!E17="n"),"not achieved",IF(AND(AA59=1,'Domaine 2 Planification'!E17="s.o."),"N/A")))</f>
        <v>0</v>
      </c>
    </row>
    <row r="60" spans="1:28" x14ac:dyDescent="0.35">
      <c r="A60" s="90">
        <f>'Domaine 2 Planification'!A18</f>
        <v>10.1</v>
      </c>
      <c r="B60" s="91" t="s">
        <v>67</v>
      </c>
      <c r="C60" s="89" t="str">
        <f t="shared" si="12"/>
        <v>10.1. Besoin de la communauté en matière de programmes </v>
      </c>
      <c r="D60" s="89">
        <f>IF('Domaine 2 Planification'!E18="o",1,0)</f>
        <v>0</v>
      </c>
      <c r="E60" s="89" t="str">
        <f>IF('Domaine 2 Planification'!$F18=calculations!E$2,1,"")</f>
        <v/>
      </c>
      <c r="F60" s="89" t="str">
        <f>IF('Domaine 2 Planification'!$F18=calculations!F$2,1,"")</f>
        <v/>
      </c>
      <c r="G60" s="89" t="str">
        <f>IF('Domaine 2 Planification'!$F18=calculations!G$2,1,"")</f>
        <v/>
      </c>
      <c r="H60" s="89" t="str">
        <f>IF('Domaine 2 Planification'!$F18=calculations!H$2,1,"")</f>
        <v/>
      </c>
      <c r="I60" s="27"/>
      <c r="J60" s="27"/>
      <c r="K60" s="27"/>
      <c r="L60" s="27"/>
      <c r="M60" s="27"/>
      <c r="N60" s="27"/>
      <c r="O60" s="27"/>
      <c r="P60" s="27"/>
      <c r="Q60" s="27"/>
      <c r="R60" s="27"/>
      <c r="S60" s="27"/>
      <c r="T60" s="27"/>
      <c r="U60" s="27"/>
      <c r="V60" s="27"/>
      <c r="W60" s="27"/>
      <c r="X60" s="27"/>
      <c r="Y60" s="27"/>
      <c r="Z60" t="str">
        <f t="shared" si="9"/>
        <v>10.1. Besoin de la communauté en matière de programmes </v>
      </c>
      <c r="AA60">
        <f>IF('Domaine 2 Planification'!D18="o",1,0)+IF('Domaine 2 Planification'!D18="L",1,0)</f>
        <v>1</v>
      </c>
      <c r="AB60" s="162" t="b">
        <f>IF(AND(AA60=1,'Domaine 2 Planification'!E18="o"),"achieved",IF(AND(AA60=1,'Domaine 2 Planification'!E18="n"),"not achieved",IF(AND(AA60=1,'Domaine 2 Planification'!E18="s.o."),"N/A")))</f>
        <v>0</v>
      </c>
    </row>
    <row r="61" spans="1:28" x14ac:dyDescent="0.35">
      <c r="A61" s="90">
        <f>'Domaine 2 Planification'!A19</f>
        <v>10.199999999999999</v>
      </c>
      <c r="B61" s="91" t="s">
        <v>68</v>
      </c>
      <c r="C61" s="89" t="str">
        <f t="shared" si="12"/>
        <v>10.2. Plan de programmation </v>
      </c>
      <c r="D61" s="89">
        <f>IF('Domaine 2 Planification'!E19="o",1,0)</f>
        <v>0</v>
      </c>
      <c r="E61" s="89" t="str">
        <f>IF('Domaine 2 Planification'!$F19=calculations!E$2,1,"")</f>
        <v/>
      </c>
      <c r="F61" s="89" t="str">
        <f>IF('Domaine 2 Planification'!$F19=calculations!F$2,1,"")</f>
        <v/>
      </c>
      <c r="G61" s="89" t="str">
        <f>IF('Domaine 2 Planification'!$F19=calculations!G$2,1,"")</f>
        <v/>
      </c>
      <c r="H61" s="89" t="str">
        <f>IF('Domaine 2 Planification'!$F19=calculations!H$2,1,"")</f>
        <v/>
      </c>
      <c r="I61" s="27"/>
      <c r="J61" s="27"/>
      <c r="K61" s="27"/>
      <c r="L61" s="27"/>
      <c r="M61" s="27"/>
      <c r="N61" s="27"/>
      <c r="O61" s="27"/>
      <c r="P61" s="27"/>
      <c r="Q61" s="27"/>
      <c r="R61" s="27"/>
      <c r="S61" s="27"/>
      <c r="T61" s="27"/>
      <c r="U61" s="27"/>
      <c r="V61" s="27"/>
      <c r="W61" s="27"/>
      <c r="X61" s="27"/>
      <c r="Y61" s="27"/>
      <c r="Z61" t="str">
        <f t="shared" si="9"/>
        <v>10.2. Plan de programmation </v>
      </c>
      <c r="AA61">
        <f>IF('Domaine 2 Planification'!D19="o",1,0)+IF('Domaine 2 Planification'!D19="L",1,0)</f>
        <v>0</v>
      </c>
      <c r="AB61" s="162" t="b">
        <f>IF(AND(AA61=1,'Domaine 2 Planification'!E19="o"),"achieved",IF(AND(AA61=1,'Domaine 2 Planification'!E19="n"),"not achieved",IF(AND(AA61=1,'Domaine 2 Planification'!E19="s.o."),"N/A")))</f>
        <v>0</v>
      </c>
    </row>
    <row r="62" spans="1:28" x14ac:dyDescent="0.35">
      <c r="A62" s="90">
        <f>'Domaine 2 Planification'!A20</f>
        <v>10.3</v>
      </c>
      <c r="B62" s="91" t="s">
        <v>69</v>
      </c>
      <c r="C62" s="89" t="str">
        <f t="shared" si="12"/>
        <v>10.3. Processus d’évaluation formel </v>
      </c>
      <c r="D62" s="89">
        <f>IF('Domaine 2 Planification'!E20="o",1,0)</f>
        <v>0</v>
      </c>
      <c r="E62" s="89" t="str">
        <f>IF('Domaine 2 Planification'!$F20=calculations!E$2,1,"")</f>
        <v/>
      </c>
      <c r="F62" s="89" t="str">
        <f>IF('Domaine 2 Planification'!$F20=calculations!F$2,1,"")</f>
        <v/>
      </c>
      <c r="G62" s="89" t="str">
        <f>IF('Domaine 2 Planification'!$F20=calculations!G$2,1,"")</f>
        <v/>
      </c>
      <c r="H62" s="89" t="str">
        <f>IF('Domaine 2 Planification'!$F20=calculations!H$2,1,"")</f>
        <v/>
      </c>
      <c r="I62" s="27"/>
      <c r="J62" s="27"/>
      <c r="K62" s="27"/>
      <c r="L62" s="27"/>
      <c r="M62" s="27"/>
      <c r="N62" s="27"/>
      <c r="O62" s="27"/>
      <c r="P62" s="27"/>
      <c r="Q62" s="27"/>
      <c r="R62" s="27"/>
      <c r="S62" s="27"/>
      <c r="T62" s="27"/>
      <c r="U62" s="27"/>
      <c r="V62" s="27"/>
      <c r="W62" s="27"/>
      <c r="X62" s="27"/>
      <c r="Y62" s="27"/>
      <c r="Z62" t="str">
        <f t="shared" si="9"/>
        <v>10.3. Processus d’évaluation formel </v>
      </c>
      <c r="AA62">
        <f>IF('Domaine 2 Planification'!D20="o",1,0)+IF('Domaine 2 Planification'!D20="L",1,0)</f>
        <v>0</v>
      </c>
      <c r="AB62" s="162" t="b">
        <f>IF(AND(AA62=1,'Domaine 2 Planification'!E20="o"),"achieved",IF(AND(AA62=1,'Domaine 2 Planification'!E20="n"),"not achieved",IF(AND(AA62=1,'Domaine 2 Planification'!E20="s.o."),"N/A")))</f>
        <v>0</v>
      </c>
    </row>
    <row r="63" spans="1:28" x14ac:dyDescent="0.35">
      <c r="A63" s="90">
        <f>'Domaine 2 Planification'!A21</f>
        <v>10.4</v>
      </c>
      <c r="B63" s="91" t="s">
        <v>317</v>
      </c>
      <c r="C63" s="89" t="str">
        <f t="shared" si="12"/>
        <v xml:space="preserve">10.4. 2ELGBTQIA+ </v>
      </c>
      <c r="D63" s="89">
        <f>IF('Domaine 2 Planification'!E21="o",1,0)</f>
        <v>0</v>
      </c>
      <c r="E63" s="89" t="str">
        <f>IF('Domaine 2 Planification'!$F21=calculations!E$2,1,"")</f>
        <v/>
      </c>
      <c r="F63" s="89" t="str">
        <f>IF('Domaine 2 Planification'!$F21=calculations!F$2,1,"")</f>
        <v/>
      </c>
      <c r="G63" s="89" t="str">
        <f>IF('Domaine 2 Planification'!$F21=calculations!G$2,1,"")</f>
        <v/>
      </c>
      <c r="H63" s="89" t="str">
        <f>IF('Domaine 2 Planification'!$F21=calculations!H$2,1,"")</f>
        <v/>
      </c>
      <c r="I63" s="27"/>
      <c r="J63" s="27"/>
      <c r="K63" s="27"/>
      <c r="L63" s="27"/>
      <c r="M63" s="27"/>
      <c r="N63" s="27"/>
      <c r="O63" s="27"/>
      <c r="P63" s="27"/>
      <c r="Q63" s="27"/>
      <c r="R63" s="27"/>
      <c r="S63" s="27"/>
      <c r="T63" s="27"/>
      <c r="U63" s="27"/>
      <c r="V63" s="27"/>
      <c r="W63" s="27"/>
      <c r="X63" s="27"/>
      <c r="Y63" s="27"/>
      <c r="Z63" t="str">
        <f t="shared" si="9"/>
        <v xml:space="preserve">10.4. 2ELGBTQIA+ </v>
      </c>
      <c r="AA63">
        <f>IF('Domaine 2 Planification'!D21="o",1,0)+IF('Domaine 2 Planification'!D21="L",1,0)</f>
        <v>1</v>
      </c>
      <c r="AB63" s="162" t="b">
        <f>IF(AND(AA63=1,'Domaine 2 Planification'!E21="o"),"achieved",IF(AND(AA63=1,'Domaine 2 Planification'!E21="n"),"not achieved",IF(AND(AA63=1,'Domaine 2 Planification'!E21="s.o."),"N/A")))</f>
        <v>0</v>
      </c>
    </row>
    <row r="64" spans="1:28" x14ac:dyDescent="0.35">
      <c r="A64" s="90">
        <f>'Domaine 2 Planification'!A22</f>
        <v>10.5</v>
      </c>
      <c r="B64" s="91" t="s">
        <v>318</v>
      </c>
      <c r="C64" s="89" t="str">
        <f t="shared" si="12"/>
        <v xml:space="preserve">10.5. Vérité et réconciliation </v>
      </c>
      <c r="D64" s="89">
        <f>IF('Domaine 2 Planification'!E22="o",1,0)</f>
        <v>0</v>
      </c>
      <c r="E64" s="89" t="str">
        <f>IF('Domaine 2 Planification'!$F22=calculations!E$2,1,"")</f>
        <v/>
      </c>
      <c r="F64" s="89" t="str">
        <f>IF('Domaine 2 Planification'!$F22=calculations!F$2,1,"")</f>
        <v/>
      </c>
      <c r="G64" s="89" t="str">
        <f>IF('Domaine 2 Planification'!$F22=calculations!G$2,1,"")</f>
        <v/>
      </c>
      <c r="H64" s="89" t="str">
        <f>IF('Domaine 2 Planification'!$F22=calculations!H$2,1,"")</f>
        <v/>
      </c>
      <c r="I64" s="27"/>
      <c r="J64" s="27"/>
      <c r="K64" s="27"/>
      <c r="L64" s="27"/>
      <c r="M64" s="27"/>
      <c r="N64" s="27"/>
      <c r="O64" s="27"/>
      <c r="P64" s="27"/>
      <c r="Q64" s="27"/>
      <c r="R64" s="27"/>
      <c r="S64" s="27"/>
      <c r="T64" s="27"/>
      <c r="U64" s="27"/>
      <c r="V64" s="27"/>
      <c r="W64" s="27"/>
      <c r="X64" s="27"/>
      <c r="Y64" s="27"/>
      <c r="Z64" t="str">
        <f t="shared" si="9"/>
        <v xml:space="preserve">10.5. Vérité et réconciliation </v>
      </c>
      <c r="AA64">
        <f>IF('Domaine 2 Planification'!D22="o",1,0)+IF('Domaine 2 Planification'!D22="L",1,0)</f>
        <v>1</v>
      </c>
      <c r="AB64" s="162" t="b">
        <f>IF(AND(AA64=1,'Domaine 2 Planification'!E22="o"),"achieved",IF(AND(AA64=1,'Domaine 2 Planification'!E22="n"),"not achieved",IF(AND(AA64=1,'Domaine 2 Planification'!E22="s.o."),"N/A")))</f>
        <v>0</v>
      </c>
    </row>
    <row r="65" spans="1:28" x14ac:dyDescent="0.35">
      <c r="A65" s="90">
        <f>'Domaine 2 Planification'!A23</f>
        <v>10.6</v>
      </c>
      <c r="B65" s="91" t="s">
        <v>319</v>
      </c>
      <c r="C65" s="89" t="str">
        <f t="shared" si="12"/>
        <v xml:space="preserve">10.6. Populations marginalisées </v>
      </c>
      <c r="D65" s="89">
        <f>IF('Domaine 2 Planification'!E23="o",1,0)</f>
        <v>0</v>
      </c>
      <c r="E65" s="89" t="str">
        <f>IF('Domaine 2 Planification'!$F23=calculations!E$2,1,"")</f>
        <v/>
      </c>
      <c r="F65" s="89" t="str">
        <f>IF('Domaine 2 Planification'!$F23=calculations!F$2,1,"")</f>
        <v/>
      </c>
      <c r="G65" s="89" t="str">
        <f>IF('Domaine 2 Planification'!$F23=calculations!G$2,1,"")</f>
        <v/>
      </c>
      <c r="H65" s="89" t="str">
        <f>IF('Domaine 2 Planification'!$F23=calculations!H$2,1,"")</f>
        <v/>
      </c>
      <c r="I65" s="27"/>
      <c r="J65" s="27"/>
      <c r="K65" s="27"/>
      <c r="L65" s="27"/>
      <c r="M65" s="27"/>
      <c r="N65" s="27"/>
      <c r="O65" s="27"/>
      <c r="P65" s="27"/>
      <c r="Q65" s="27"/>
      <c r="R65" s="27"/>
      <c r="S65" s="27"/>
      <c r="T65" s="27"/>
      <c r="U65" s="27"/>
      <c r="V65" s="27"/>
      <c r="W65" s="27"/>
      <c r="X65" s="27"/>
      <c r="Y65" s="27"/>
      <c r="Z65" t="str">
        <f t="shared" si="9"/>
        <v xml:space="preserve">10.6. Populations marginalisées </v>
      </c>
      <c r="AA65">
        <f>IF('Domaine 2 Planification'!D23="o",1,0)+IF('Domaine 2 Planification'!D23="L",1,0)</f>
        <v>0</v>
      </c>
      <c r="AB65" s="162" t="b">
        <f>IF(AND(AA65=1,'Domaine 2 Planification'!E23="o"),"achieved",IF(AND(AA65=1,'Domaine 2 Planification'!E23="n"),"not achieved",IF(AND(AA65=1,'Domaine 2 Planification'!E23="s.o."),"N/A")))</f>
        <v>0</v>
      </c>
    </row>
    <row r="66" spans="1:28" x14ac:dyDescent="0.35">
      <c r="A66" s="90"/>
      <c r="B66" s="91"/>
      <c r="C66" s="89"/>
      <c r="D66" s="89">
        <f>IF('Domaine 2 Planification'!E24="o",1,0)</f>
        <v>0</v>
      </c>
      <c r="E66" s="89" t="str">
        <f>IF('Domaine 2 Planification'!$F24=calculations!E$2,1,"")</f>
        <v/>
      </c>
      <c r="F66" s="89" t="str">
        <f>IF('Domaine 2 Planification'!$F24=calculations!F$2,1,"")</f>
        <v/>
      </c>
      <c r="G66" s="89" t="str">
        <f>IF('Domaine 2 Planification'!$F24=calculations!G$2,1,"")</f>
        <v/>
      </c>
      <c r="H66" s="89" t="str">
        <f>IF('Domaine 2 Planification'!$F24=calculations!H$2,1,"")</f>
        <v/>
      </c>
      <c r="I66" s="27"/>
      <c r="J66" s="27"/>
      <c r="K66" s="27"/>
      <c r="L66" s="27"/>
      <c r="M66" s="27"/>
      <c r="N66" s="27"/>
      <c r="O66" s="27"/>
      <c r="P66" s="27"/>
      <c r="Q66" s="27"/>
      <c r="R66" s="27"/>
      <c r="S66" s="27"/>
      <c r="T66" s="27"/>
      <c r="U66" s="27"/>
      <c r="V66" s="27"/>
      <c r="W66" s="27"/>
      <c r="X66" s="27"/>
      <c r="Y66" s="27"/>
      <c r="Z66">
        <f t="shared" si="9"/>
        <v>0</v>
      </c>
      <c r="AA66">
        <f>IF('Domaine 2 Planification'!D24="o",1,0)+IF('Domaine 2 Planification'!D24="L",1,0)</f>
        <v>0</v>
      </c>
      <c r="AB66" s="162" t="b">
        <f>IF(AND(AA66=1,'Domaine 2 Planification'!E24="o"),"achieved",IF(AND(AA66=1,'Domaine 2 Planification'!E24="n"),"not achieved",IF(AND(AA66=1,'Domaine 2 Planification'!E24="s.o."),"N/A")))</f>
        <v>0</v>
      </c>
    </row>
    <row r="67" spans="1:28" x14ac:dyDescent="0.35">
      <c r="A67" s="90">
        <f>'Domaine 2 Planification'!A25</f>
        <v>11.1</v>
      </c>
      <c r="B67" s="89" t="s">
        <v>70</v>
      </c>
      <c r="C67" s="89" t="str">
        <f t="shared" si="12"/>
        <v>11.1. Plan en matière de technologie </v>
      </c>
      <c r="D67" s="89">
        <f>IF('Domaine 2 Planification'!E25="o",1,0)</f>
        <v>0</v>
      </c>
      <c r="E67" s="89" t="str">
        <f>IF('Domaine 2 Planification'!$F25=calculations!E$2,1,"")</f>
        <v/>
      </c>
      <c r="F67" s="89" t="str">
        <f>IF('Domaine 2 Planification'!$F25=calculations!F$2,1,"")</f>
        <v/>
      </c>
      <c r="G67" s="89" t="str">
        <f>IF('Domaine 2 Planification'!$F25=calculations!G$2,1,"")</f>
        <v/>
      </c>
      <c r="H67" s="89" t="str">
        <f>IF('Domaine 2 Planification'!$F25=calculations!H$2,1,"")</f>
        <v/>
      </c>
      <c r="I67" s="27"/>
      <c r="J67" s="27"/>
      <c r="K67" s="27"/>
      <c r="L67" s="27"/>
      <c r="M67" s="27"/>
      <c r="N67" s="27"/>
      <c r="O67" s="27"/>
      <c r="P67" s="27"/>
      <c r="Q67" s="27"/>
      <c r="R67" s="27"/>
      <c r="S67" s="27"/>
      <c r="T67" s="27"/>
      <c r="U67" s="27"/>
      <c r="V67" s="27"/>
      <c r="W67" s="27"/>
      <c r="X67" s="27"/>
      <c r="Y67" s="27"/>
      <c r="Z67" t="str">
        <f t="shared" ref="Z67:Z130" si="13">C67</f>
        <v>11.1. Plan en matière de technologie </v>
      </c>
      <c r="AA67">
        <f>IF('Domaine 2 Planification'!D25="o",1,0)+IF('Domaine 2 Planification'!D25="L",1,0)</f>
        <v>1</v>
      </c>
      <c r="AB67" s="162" t="b">
        <f>IF(AND(AA67=1,'Domaine 2 Planification'!E25="o"),"achieved",IF(AND(AA67=1,'Domaine 2 Planification'!E25="n"),"not achieved",IF(AND(AA67=1,'Domaine 2 Planification'!E25="s.o."),"N/A")))</f>
        <v>0</v>
      </c>
    </row>
    <row r="68" spans="1:28" x14ac:dyDescent="0.35">
      <c r="A68" s="90">
        <f>'Domaine 2 Planification'!A26</f>
        <v>11.2</v>
      </c>
      <c r="B68" s="89" t="s">
        <v>71</v>
      </c>
      <c r="C68" s="89" t="str">
        <f t="shared" si="12"/>
        <v>11.2. Soutien technique</v>
      </c>
      <c r="D68" s="89">
        <f>IF('Domaine 2 Planification'!E26="o",1,0)</f>
        <v>0</v>
      </c>
      <c r="E68" s="89" t="str">
        <f>IF('Domaine 2 Planification'!$F26=calculations!E$2,1,"")</f>
        <v/>
      </c>
      <c r="F68" s="89" t="str">
        <f>IF('Domaine 2 Planification'!$F26=calculations!F$2,1,"")</f>
        <v/>
      </c>
      <c r="G68" s="89" t="str">
        <f>IF('Domaine 2 Planification'!$F26=calculations!G$2,1,"")</f>
        <v/>
      </c>
      <c r="H68" s="89" t="str">
        <f>IF('Domaine 2 Planification'!$F26=calculations!H$2,1,"")</f>
        <v/>
      </c>
      <c r="I68" s="27"/>
      <c r="J68" s="27"/>
      <c r="K68" s="27"/>
      <c r="L68" s="27"/>
      <c r="M68" s="27"/>
      <c r="N68" s="27"/>
      <c r="O68" s="27"/>
      <c r="P68" s="27"/>
      <c r="Q68" s="27"/>
      <c r="R68" s="27"/>
      <c r="S68" s="27"/>
      <c r="T68" s="27"/>
      <c r="U68" s="27"/>
      <c r="V68" s="27"/>
      <c r="W68" s="27"/>
      <c r="X68" s="27"/>
      <c r="Y68" s="27"/>
      <c r="Z68" t="str">
        <f t="shared" si="13"/>
        <v>11.2. Soutien technique</v>
      </c>
      <c r="AA68">
        <f>IF('Domaine 2 Planification'!D26="o",1,0)+IF('Domaine 2 Planification'!D26="L",1,0)</f>
        <v>0</v>
      </c>
      <c r="AB68" s="162" t="b">
        <f>IF(AND(AA68=1,'Domaine 2 Planification'!E26="o"),"achieved",IF(AND(AA68=1,'Domaine 2 Planification'!E26="n"),"not achieved",IF(AND(AA68=1,'Domaine 2 Planification'!E26="s.o."),"N/A")))</f>
        <v>0</v>
      </c>
    </row>
    <row r="69" spans="1:28" x14ac:dyDescent="0.35">
      <c r="A69" s="90">
        <f>'Domaine 2 Planification'!A27</f>
        <v>11.3</v>
      </c>
      <c r="B69" s="89" t="s">
        <v>72</v>
      </c>
      <c r="C69" s="89" t="str">
        <f t="shared" si="12"/>
        <v>11.3. Inventaire</v>
      </c>
      <c r="D69" s="89">
        <f>IF('Domaine 2 Planification'!E27="o",1,0)</f>
        <v>0</v>
      </c>
      <c r="E69" s="89" t="str">
        <f>IF('Domaine 2 Planification'!$F27=calculations!E$2,1,"")</f>
        <v/>
      </c>
      <c r="F69" s="89" t="str">
        <f>IF('Domaine 2 Planification'!$F27=calculations!F$2,1,"")</f>
        <v/>
      </c>
      <c r="G69" s="89" t="str">
        <f>IF('Domaine 2 Planification'!$F27=calculations!G$2,1,"")</f>
        <v/>
      </c>
      <c r="H69" s="89" t="str">
        <f>IF('Domaine 2 Planification'!$F27=calculations!H$2,1,"")</f>
        <v/>
      </c>
      <c r="I69" s="27"/>
      <c r="J69" s="27"/>
      <c r="K69" s="27"/>
      <c r="L69" s="27"/>
      <c r="M69" s="27"/>
      <c r="N69" s="27"/>
      <c r="O69" s="27"/>
      <c r="P69" s="27"/>
      <c r="Q69" s="27"/>
      <c r="R69" s="27"/>
      <c r="S69" s="27"/>
      <c r="T69" s="27"/>
      <c r="U69" s="27"/>
      <c r="V69" s="27"/>
      <c r="W69" s="27"/>
      <c r="X69" s="27"/>
      <c r="Y69" s="27"/>
      <c r="Z69" t="str">
        <f t="shared" si="13"/>
        <v>11.3. Inventaire</v>
      </c>
      <c r="AA69">
        <f>IF('Domaine 2 Planification'!D27="o",1,0)+IF('Domaine 2 Planification'!D27="L",1,0)</f>
        <v>0</v>
      </c>
      <c r="AB69" s="162" t="b">
        <f>IF(AND(AA69=1,'Domaine 2 Planification'!E27="o"),"achieved",IF(AND(AA69=1,'Domaine 2 Planification'!E27="n"),"not achieved",IF(AND(AA69=1,'Domaine 2 Planification'!E27="s.o."),"N/A")))</f>
        <v>0</v>
      </c>
    </row>
    <row r="70" spans="1:28" x14ac:dyDescent="0.35">
      <c r="A70" s="90">
        <f>'Domaine 2 Planification'!A28</f>
        <v>11.4</v>
      </c>
      <c r="B70" s="89" t="s">
        <v>73</v>
      </c>
      <c r="C70" s="89" t="str">
        <f t="shared" si="12"/>
        <v>11.4. Budget consacré à la technologie </v>
      </c>
      <c r="D70" s="89">
        <f>IF('Domaine 2 Planification'!E28="o",1,0)</f>
        <v>0</v>
      </c>
      <c r="E70" s="89" t="str">
        <f>IF('Domaine 2 Planification'!$F28=calculations!E$2,1,"")</f>
        <v/>
      </c>
      <c r="F70" s="89" t="str">
        <f>IF('Domaine 2 Planification'!$F28=calculations!F$2,1,"")</f>
        <v/>
      </c>
      <c r="G70" s="89" t="str">
        <f>IF('Domaine 2 Planification'!$F28=calculations!G$2,1,"")</f>
        <v/>
      </c>
      <c r="H70" s="89" t="str">
        <f>IF('Domaine 2 Planification'!$F28=calculations!H$2,1,"")</f>
        <v/>
      </c>
      <c r="I70" s="27"/>
      <c r="J70" s="27"/>
      <c r="K70" s="27"/>
      <c r="L70" s="27"/>
      <c r="M70" s="27"/>
      <c r="N70" s="27"/>
      <c r="O70" s="27"/>
      <c r="P70" s="27"/>
      <c r="Q70" s="27"/>
      <c r="R70" s="27"/>
      <c r="S70" s="27"/>
      <c r="T70" s="27"/>
      <c r="U70" s="27"/>
      <c r="V70" s="27"/>
      <c r="W70" s="27"/>
      <c r="X70" s="27"/>
      <c r="Y70" s="27"/>
      <c r="Z70" t="str">
        <f t="shared" si="13"/>
        <v>11.4. Budget consacré à la technologie </v>
      </c>
      <c r="AA70">
        <f>IF('Domaine 2 Planification'!D28="o",1,0)+IF('Domaine 2 Planification'!D28="L",1,0)</f>
        <v>0</v>
      </c>
      <c r="AB70" s="162" t="b">
        <f>IF(AND(AA70=1,'Domaine 2 Planification'!E28="o"),"achieved",IF(AND(AA70=1,'Domaine 2 Planification'!E28="n"),"not achieved",IF(AND(AA70=1,'Domaine 2 Planification'!E28="s.o."),"N/A")))</f>
        <v>0</v>
      </c>
    </row>
    <row r="71" spans="1:28" x14ac:dyDescent="0.35">
      <c r="A71" s="90">
        <f>'Domaine 2 Planification'!A29</f>
        <v>11.5</v>
      </c>
      <c r="B71" s="89" t="s">
        <v>74</v>
      </c>
      <c r="C71" s="89" t="str">
        <f t="shared" si="12"/>
        <v xml:space="preserve">11.5. Plan de continuité des activités et de reprise de la technologie après sinistre </v>
      </c>
      <c r="D71" s="89">
        <f>IF('Domaine 2 Planification'!E29="o",1,0)</f>
        <v>0</v>
      </c>
      <c r="E71" s="89" t="str">
        <f>IF('Domaine 2 Planification'!$F29=calculations!E$2,1,"")</f>
        <v/>
      </c>
      <c r="F71" s="89" t="str">
        <f>IF('Domaine 2 Planification'!$F29=calculations!F$2,1,"")</f>
        <v/>
      </c>
      <c r="G71" s="89" t="str">
        <f>IF('Domaine 2 Planification'!$F29=calculations!G$2,1,"")</f>
        <v/>
      </c>
      <c r="H71" s="89" t="str">
        <f>IF('Domaine 2 Planification'!$F29=calculations!H$2,1,"")</f>
        <v/>
      </c>
      <c r="I71" s="27"/>
      <c r="J71" s="27"/>
      <c r="K71" s="27"/>
      <c r="L71" s="27"/>
      <c r="M71" s="27"/>
      <c r="N71" s="27"/>
      <c r="O71" s="27"/>
      <c r="P71" s="27"/>
      <c r="Q71" s="27"/>
      <c r="R71" s="27"/>
      <c r="S71" s="27"/>
      <c r="T71" s="27"/>
      <c r="U71" s="27"/>
      <c r="V71" s="27"/>
      <c r="W71" s="27"/>
      <c r="X71" s="27"/>
      <c r="Y71" s="27"/>
      <c r="Z71" t="str">
        <f t="shared" si="13"/>
        <v xml:space="preserve">11.5. Plan de continuité des activités et de reprise de la technologie après sinistre </v>
      </c>
      <c r="AA71">
        <f>IF('Domaine 2 Planification'!D29="o",1,0)+IF('Domaine 2 Planification'!D29="L",1,0)</f>
        <v>0</v>
      </c>
      <c r="AB71" s="162" t="b">
        <f>IF(AND(AA71=1,'Domaine 2 Planification'!E29="o"),"achieved",IF(AND(AA71=1,'Domaine 2 Planification'!E29="n"),"not achieved",IF(AND(AA71=1,'Domaine 2 Planification'!E29="s.o."),"N/A")))</f>
        <v>0</v>
      </c>
    </row>
    <row r="72" spans="1:28" x14ac:dyDescent="0.35">
      <c r="A72" s="90">
        <f>'Domaine 2 Planification'!A30</f>
        <v>0</v>
      </c>
      <c r="B72" s="89"/>
      <c r="C72" s="89"/>
      <c r="D72" s="89">
        <f>IF('Domaine 2 Planification'!E30="o",1,0)</f>
        <v>0</v>
      </c>
      <c r="E72" s="89" t="str">
        <f>IF('Domaine 2 Planification'!$F30=calculations!E$2,1,"")</f>
        <v/>
      </c>
      <c r="F72" s="89" t="str">
        <f>IF('Domaine 2 Planification'!$F30=calculations!F$2,1,"")</f>
        <v/>
      </c>
      <c r="G72" s="89" t="str">
        <f>IF('Domaine 2 Planification'!$F30=calculations!G$2,1,"")</f>
        <v/>
      </c>
      <c r="H72" s="89" t="str">
        <f>IF('Domaine 2 Planification'!$F30=calculations!H$2,1,"")</f>
        <v/>
      </c>
      <c r="I72" s="27"/>
      <c r="J72" s="27"/>
      <c r="K72" s="27"/>
      <c r="L72" s="27"/>
      <c r="M72" s="27"/>
      <c r="N72" s="27"/>
      <c r="O72" s="27"/>
      <c r="P72" s="27"/>
      <c r="Q72" s="27"/>
      <c r="R72" s="27"/>
      <c r="S72" s="27"/>
      <c r="T72" s="27"/>
      <c r="U72" s="27"/>
      <c r="V72" s="27"/>
      <c r="W72" s="27"/>
      <c r="X72" s="27"/>
      <c r="Y72" s="27"/>
      <c r="Z72">
        <f t="shared" si="13"/>
        <v>0</v>
      </c>
      <c r="AA72">
        <f>IF('Domaine 2 Planification'!D30="o",1,0)+IF('Domaine 2 Planification'!D30="L",1,0)</f>
        <v>0</v>
      </c>
      <c r="AB72" s="162" t="b">
        <f>IF(AND(AA72=1,'Domaine 2 Planification'!E30="o"),"achieved",IF(AND(AA72=1,'Domaine 2 Planification'!E30="n"),"not achieved",IF(AND(AA72=1,'Domaine 2 Planification'!E30="s.o."),"N/A")))</f>
        <v>0</v>
      </c>
    </row>
    <row r="73" spans="1:28" x14ac:dyDescent="0.35">
      <c r="A73" s="90">
        <f>'Domaine 2 Planification'!A31</f>
        <v>0</v>
      </c>
      <c r="B73" s="89"/>
      <c r="C73" s="89"/>
      <c r="D73" s="89">
        <f>IF('Domaine 2 Planification'!E31="o",1,0)</f>
        <v>0</v>
      </c>
      <c r="E73" s="89" t="str">
        <f>IF('Domaine 2 Planification'!$F31=calculations!E$2,1,"")</f>
        <v/>
      </c>
      <c r="F73" s="89" t="str">
        <f>IF('Domaine 2 Planification'!$F31=calculations!F$2,1,"")</f>
        <v/>
      </c>
      <c r="G73" s="89" t="str">
        <f>IF('Domaine 2 Planification'!$F31=calculations!G$2,1,"")</f>
        <v/>
      </c>
      <c r="H73" s="89" t="str">
        <f>IF('Domaine 2 Planification'!$F31=calculations!H$2,1,"")</f>
        <v/>
      </c>
      <c r="I73" s="27"/>
      <c r="J73" s="27"/>
      <c r="K73" s="27"/>
      <c r="L73" s="27"/>
      <c r="M73" s="27"/>
      <c r="N73" s="27"/>
      <c r="O73" s="27"/>
      <c r="P73" s="27"/>
      <c r="Q73" s="27"/>
      <c r="R73" s="27"/>
      <c r="S73" s="27"/>
      <c r="T73" s="27"/>
      <c r="U73" s="27"/>
      <c r="V73" s="27"/>
      <c r="W73" s="27"/>
      <c r="X73" s="27"/>
      <c r="Y73" s="27"/>
      <c r="Z73">
        <f t="shared" si="13"/>
        <v>0</v>
      </c>
      <c r="AA73">
        <f>IF('Domaine 2 Planification'!D31="o",1,0)+IF('Domaine 2 Planification'!D31="L",1,0)</f>
        <v>0</v>
      </c>
      <c r="AB73" s="162" t="b">
        <f>IF(AND(AA73=1,'Domaine 2 Planification'!E31="o"),"achieved",IF(AND(AA73=1,'Domaine 2 Planification'!E31="n"),"not achieved",IF(AND(AA73=1,'Domaine 2 Planification'!E31="s.o."),"N/A")))</f>
        <v>0</v>
      </c>
    </row>
    <row r="74" spans="1:28" x14ac:dyDescent="0.35">
      <c r="A74" s="90">
        <f>'Domaine 2 Planification'!A32</f>
        <v>0</v>
      </c>
      <c r="B74" s="89"/>
      <c r="C74" s="89"/>
      <c r="D74" s="89">
        <f>IF('Domaine 2 Planification'!E32="o",1,0)</f>
        <v>0</v>
      </c>
      <c r="E74" s="89" t="str">
        <f>IF('Domaine 2 Planification'!$F32=calculations!E$2,1,"")</f>
        <v/>
      </c>
      <c r="F74" s="89" t="str">
        <f>IF('Domaine 2 Planification'!$F32=calculations!F$2,1,"")</f>
        <v/>
      </c>
      <c r="G74" s="89" t="str">
        <f>IF('Domaine 2 Planification'!$F32=calculations!G$2,1,"")</f>
        <v/>
      </c>
      <c r="H74" s="89" t="str">
        <f>IF('Domaine 2 Planification'!$F32=calculations!H$2,1,"")</f>
        <v/>
      </c>
      <c r="I74" s="27"/>
      <c r="J74" s="27"/>
      <c r="K74" s="27"/>
      <c r="L74" s="27"/>
      <c r="M74" s="27"/>
      <c r="N74" s="27"/>
      <c r="O74" s="27"/>
      <c r="P74" s="27"/>
      <c r="Q74" s="27"/>
      <c r="R74" s="27"/>
      <c r="S74" s="27"/>
      <c r="T74" s="27"/>
      <c r="U74" s="27"/>
      <c r="V74" s="27"/>
      <c r="W74" s="27"/>
      <c r="X74" s="27"/>
      <c r="Y74" s="27"/>
      <c r="Z74">
        <f t="shared" si="13"/>
        <v>0</v>
      </c>
      <c r="AA74">
        <f>IF('Domaine 2 Planification'!D32="o",1,0)+IF('Domaine 2 Planification'!D32="L",1,0)</f>
        <v>0</v>
      </c>
      <c r="AB74" s="162" t="b">
        <f>IF(AND(AA74=1,'Domaine 2 Planification'!E32="o"),"achieved",IF(AND(AA74=1,'Domaine 2 Planification'!E32="n"),"not achieved",IF(AND(AA74=1,'Domaine 2 Planification'!E32="s.o."),"N/A")))</f>
        <v>0</v>
      </c>
    </row>
    <row r="75" spans="1:28" x14ac:dyDescent="0.35">
      <c r="A75" s="158">
        <f>COUNTIF(A45:A74,"&gt;0")-COUNTIF('Domaine 2 Planification'!E:E,"S.O.")</f>
        <v>23</v>
      </c>
      <c r="B75" s="158" t="s">
        <v>34</v>
      </c>
      <c r="C75" s="158"/>
      <c r="D75" s="158">
        <f>SUM(D45:D74)</f>
        <v>0</v>
      </c>
      <c r="E75" s="158">
        <f t="shared" ref="E75:H75" si="14">SUM(E45:E74)</f>
        <v>1</v>
      </c>
      <c r="F75" s="158">
        <f t="shared" si="14"/>
        <v>0</v>
      </c>
      <c r="G75" s="158">
        <f t="shared" si="14"/>
        <v>0</v>
      </c>
      <c r="H75" s="158">
        <f t="shared" si="14"/>
        <v>1</v>
      </c>
      <c r="I75" s="27"/>
      <c r="J75" s="27"/>
      <c r="K75" s="27"/>
      <c r="L75" s="27"/>
      <c r="M75" s="27"/>
      <c r="N75" s="27"/>
      <c r="O75" s="27"/>
      <c r="P75" s="27"/>
      <c r="Q75" s="27"/>
      <c r="R75" s="27"/>
      <c r="S75" s="27"/>
      <c r="T75" s="27"/>
      <c r="U75" s="27"/>
      <c r="V75" s="27"/>
      <c r="W75" s="27"/>
      <c r="X75" s="27"/>
      <c r="Y75" s="27"/>
      <c r="Z75" s="164" t="str">
        <f>B75</f>
        <v>Planification</v>
      </c>
      <c r="AA75" s="164">
        <f>SUM(AA45:AA74)-COUNTIF(AB45:AB74,"n/a")</f>
        <v>8</v>
      </c>
      <c r="AB75" s="164">
        <f>COUNTIF(AB45:AB74,"acheived")</f>
        <v>0</v>
      </c>
    </row>
    <row r="76" spans="1:28" x14ac:dyDescent="0.35">
      <c r="A76" s="90"/>
      <c r="B76" s="89"/>
      <c r="C76" s="89"/>
      <c r="D76" s="89"/>
      <c r="E76" s="89"/>
      <c r="F76" s="89"/>
      <c r="G76" s="89"/>
      <c r="H76" s="89"/>
      <c r="I76" s="27"/>
      <c r="J76" s="27"/>
      <c r="K76" s="27"/>
      <c r="L76" s="27"/>
      <c r="M76" s="27"/>
      <c r="N76" s="27"/>
      <c r="O76" s="27"/>
      <c r="P76" s="27"/>
      <c r="Q76" s="27"/>
      <c r="R76" s="27"/>
      <c r="S76" s="27"/>
      <c r="T76" s="27"/>
      <c r="U76" s="27"/>
      <c r="V76" s="27"/>
      <c r="W76" s="27"/>
      <c r="X76" s="27"/>
      <c r="Y76" s="27"/>
      <c r="Z76">
        <f t="shared" si="13"/>
        <v>0</v>
      </c>
    </row>
    <row r="77" spans="1:28" x14ac:dyDescent="0.35">
      <c r="A77" s="90">
        <f>'Domaine 3 Politiques'!A3</f>
        <v>12.1</v>
      </c>
      <c r="B77" s="89" t="s">
        <v>75</v>
      </c>
      <c r="C77" s="89" t="str">
        <f t="shared" si="12"/>
        <v>12.1. Politique relative à la sécurité, la protection et les mesures d’urgence </v>
      </c>
      <c r="D77" s="89">
        <f>IF('Domaine 3 Politiques'!E3="o",1,0)</f>
        <v>0</v>
      </c>
      <c r="E77" s="89" t="str">
        <f>IF('Domaine 3 Politiques'!$F3=calculations!E$2,1,"")</f>
        <v/>
      </c>
      <c r="F77" s="89" t="str">
        <f>IF('Domaine 3 Politiques'!$F3=calculations!F$2,1,"")</f>
        <v/>
      </c>
      <c r="G77" s="89" t="str">
        <f>IF('Domaine 3 Politiques'!$F3=calculations!G$2,1,"")</f>
        <v/>
      </c>
      <c r="H77" s="89" t="str">
        <f>IF('Domaine 3 Politiques'!$F3=calculations!H$2,1,"")</f>
        <v/>
      </c>
      <c r="I77" s="27"/>
      <c r="J77" s="27"/>
      <c r="K77" s="27"/>
      <c r="L77" s="27"/>
      <c r="M77" s="27"/>
      <c r="N77" s="27"/>
      <c r="O77" s="27"/>
      <c r="P77" s="27"/>
      <c r="Q77" s="27"/>
      <c r="R77" s="27"/>
      <c r="S77" s="27"/>
      <c r="T77" s="27"/>
      <c r="U77" s="27"/>
      <c r="V77" s="27"/>
      <c r="W77" s="27"/>
      <c r="X77" s="27"/>
      <c r="Y77" s="27"/>
      <c r="Z77" t="str">
        <f t="shared" si="13"/>
        <v>12.1. Politique relative à la sécurité, la protection et les mesures d’urgence </v>
      </c>
      <c r="AA77">
        <f>IF('Domaine 3 Politiques'!D3="o",1,0)+IF('Domaine 3 Politiques'!D3="L",1,0)</f>
        <v>1</v>
      </c>
      <c r="AB77" s="162" t="b">
        <f>IF(AND(AA77=1,'Domaine 3 Politiques'!E3="o"),"achieved",IF(AND(AA77=1,'Domaine 3 Politiques'!E3="n"),"not achieved",IF(AND(AA77=1,'Domaine 3 Politiques'!E3="s.o."),"N/A")))</f>
        <v>0</v>
      </c>
    </row>
    <row r="78" spans="1:28" x14ac:dyDescent="0.35">
      <c r="A78" s="90">
        <f>'Domaine 3 Politiques'!A4</f>
        <v>12.2</v>
      </c>
      <c r="B78" s="89" t="s">
        <v>76</v>
      </c>
      <c r="C78" s="89" t="str">
        <f t="shared" si="12"/>
        <v>12.2. Travailler seul </v>
      </c>
      <c r="D78" s="89">
        <f>IF('Domaine 3 Politiques'!E4="o",1,0)</f>
        <v>0</v>
      </c>
      <c r="E78" s="89" t="str">
        <f>IF('Domaine 3 Politiques'!$F4=calculations!E$2,1,"")</f>
        <v/>
      </c>
      <c r="F78" s="89" t="str">
        <f>IF('Domaine 3 Politiques'!$F4=calculations!F$2,1,"")</f>
        <v/>
      </c>
      <c r="G78" s="89" t="str">
        <f>IF('Domaine 3 Politiques'!$F4=calculations!G$2,1,"")</f>
        <v/>
      </c>
      <c r="H78" s="89" t="str">
        <f>IF('Domaine 3 Politiques'!$F4=calculations!H$2,1,"")</f>
        <v/>
      </c>
      <c r="I78" s="27"/>
      <c r="J78" s="27"/>
      <c r="K78" s="27"/>
      <c r="L78" s="27"/>
      <c r="M78" s="27"/>
      <c r="N78" s="27"/>
      <c r="O78" s="27"/>
      <c r="P78" s="27"/>
      <c r="Q78" s="27"/>
      <c r="R78" s="27"/>
      <c r="S78" s="27"/>
      <c r="T78" s="27"/>
      <c r="U78" s="27"/>
      <c r="V78" s="27"/>
      <c r="W78" s="27"/>
      <c r="X78" s="27"/>
      <c r="Y78" s="27"/>
      <c r="Z78" t="str">
        <f t="shared" si="13"/>
        <v>12.2. Travailler seul </v>
      </c>
      <c r="AA78">
        <f>IF('Domaine 3 Politiques'!D4="o",1,0)+IF('Domaine 3 Politiques'!D4="L",1,0)</f>
        <v>1</v>
      </c>
      <c r="AB78" s="162" t="b">
        <f>IF(AND(AA78=1,'Domaine 3 Politiques'!E4="o"),"achieved",IF(AND(AA78=1,'Domaine 3 Politiques'!E4="n"),"not achieved",IF(AND(AA78=1,'Domaine 3 Politiques'!E4="s.o."),"N/A")))</f>
        <v>0</v>
      </c>
    </row>
    <row r="79" spans="1:28" x14ac:dyDescent="0.35">
      <c r="A79" s="90">
        <f>'Domaine 3 Politiques'!A5</f>
        <v>12.3</v>
      </c>
      <c r="B79" s="89" t="s">
        <v>77</v>
      </c>
      <c r="C79" s="89" t="str">
        <f t="shared" si="12"/>
        <v>12.3. Violence en milieu de travail </v>
      </c>
      <c r="D79" s="89">
        <f>IF('Domaine 3 Politiques'!E5="o",1,0)</f>
        <v>0</v>
      </c>
      <c r="E79" s="89" t="str">
        <f>IF('Domaine 3 Politiques'!$F5=calculations!E$2,1,"")</f>
        <v/>
      </c>
      <c r="F79" s="89" t="str">
        <f>IF('Domaine 3 Politiques'!$F5=calculations!F$2,1,"")</f>
        <v/>
      </c>
      <c r="G79" s="89" t="str">
        <f>IF('Domaine 3 Politiques'!$F5=calculations!G$2,1,"")</f>
        <v/>
      </c>
      <c r="H79" s="89" t="str">
        <f>IF('Domaine 3 Politiques'!$F5=calculations!H$2,1,"")</f>
        <v/>
      </c>
      <c r="I79" s="27"/>
      <c r="J79" s="27"/>
      <c r="K79" s="27"/>
      <c r="L79" s="27"/>
      <c r="M79" s="27"/>
      <c r="N79" s="27"/>
      <c r="O79" s="27"/>
      <c r="P79" s="27"/>
      <c r="Q79" s="27"/>
      <c r="R79" s="27"/>
      <c r="S79" s="27"/>
      <c r="T79" s="27"/>
      <c r="U79" s="27"/>
      <c r="V79" s="27"/>
      <c r="W79" s="27"/>
      <c r="X79" s="27"/>
      <c r="Y79" s="27"/>
      <c r="Z79" t="str">
        <f t="shared" si="13"/>
        <v>12.3. Violence en milieu de travail </v>
      </c>
      <c r="AA79">
        <f>IF('Domaine 3 Politiques'!D5="o",1,0)+IF('Domaine 3 Politiques'!D5="L",1,0)</f>
        <v>1</v>
      </c>
      <c r="AB79" s="162" t="b">
        <f>IF(AND(AA79=1,'Domaine 3 Politiques'!E5="o"),"achieved",IF(AND(AA79=1,'Domaine 3 Politiques'!E5="n"),"not achieved",IF(AND(AA79=1,'Domaine 3 Politiques'!E5="s.o."),"N/A")))</f>
        <v>0</v>
      </c>
    </row>
    <row r="80" spans="1:28" x14ac:dyDescent="0.35">
      <c r="A80" s="90">
        <f>'Domaine 3 Politiques'!A6</f>
        <v>12.4</v>
      </c>
      <c r="B80" s="89" t="s">
        <v>78</v>
      </c>
      <c r="C80" s="89" t="str">
        <f t="shared" si="12"/>
        <v xml:space="preserve">12.4. Harcèlement en milieu de travail </v>
      </c>
      <c r="D80" s="89">
        <f>IF('Domaine 3 Politiques'!E6="o",1,0)</f>
        <v>0</v>
      </c>
      <c r="E80" s="89" t="str">
        <f>IF('Domaine 3 Politiques'!$F6=calculations!E$2,1,"")</f>
        <v/>
      </c>
      <c r="F80" s="89" t="str">
        <f>IF('Domaine 3 Politiques'!$F6=calculations!F$2,1,"")</f>
        <v/>
      </c>
      <c r="G80" s="89" t="str">
        <f>IF('Domaine 3 Politiques'!$F6=calculations!G$2,1,"")</f>
        <v/>
      </c>
      <c r="H80" s="89" t="str">
        <f>IF('Domaine 3 Politiques'!$F6=calculations!H$2,1,"")</f>
        <v/>
      </c>
      <c r="I80" s="27"/>
      <c r="J80" s="27"/>
      <c r="K80" s="27"/>
      <c r="L80" s="27"/>
      <c r="M80" s="27"/>
      <c r="N80" s="27"/>
      <c r="O80" s="27"/>
      <c r="P80" s="27"/>
      <c r="Q80" s="27"/>
      <c r="R80" s="27"/>
      <c r="S80" s="27"/>
      <c r="T80" s="27"/>
      <c r="U80" s="27"/>
      <c r="V80" s="27"/>
      <c r="W80" s="27"/>
      <c r="X80" s="27"/>
      <c r="Y80" s="27"/>
      <c r="Z80" t="str">
        <f t="shared" si="13"/>
        <v xml:space="preserve">12.4. Harcèlement en milieu de travail </v>
      </c>
      <c r="AA80">
        <f>IF('Domaine 3 Politiques'!D6="o",1,0)+IF('Domaine 3 Politiques'!D6="L",1,0)</f>
        <v>1</v>
      </c>
      <c r="AB80" s="162" t="b">
        <f>IF(AND(AA80=1,'Domaine 3 Politiques'!E6="o"),"achieved",IF(AND(AA80=1,'Domaine 3 Politiques'!E6="n"),"not achieved",IF(AND(AA80=1,'Domaine 3 Politiques'!E6="s.o."),"N/A")))</f>
        <v>0</v>
      </c>
    </row>
    <row r="81" spans="1:28" x14ac:dyDescent="0.35">
      <c r="A81" s="90">
        <f>'Domaine 3 Politiques'!A7</f>
        <v>12.5</v>
      </c>
      <c r="B81" s="89" t="s">
        <v>320</v>
      </c>
      <c r="C81" s="89" t="str">
        <f t="shared" si="12"/>
        <v xml:space="preserve">12.5. Code de conduite du public </v>
      </c>
      <c r="D81" s="89">
        <f>IF('Domaine 3 Politiques'!E7="o",1,0)</f>
        <v>0</v>
      </c>
      <c r="E81" s="89" t="str">
        <f>IF('Domaine 3 Politiques'!$F7=calculations!E$2,1,"")</f>
        <v/>
      </c>
      <c r="F81" s="89" t="str">
        <f>IF('Domaine 3 Politiques'!$F7=calculations!F$2,1,"")</f>
        <v/>
      </c>
      <c r="G81" s="89" t="str">
        <f>IF('Domaine 3 Politiques'!$F7=calculations!G$2,1,"")</f>
        <v/>
      </c>
      <c r="H81" s="89" t="str">
        <f>IF('Domaine 3 Politiques'!$F7=calculations!H$2,1,"")</f>
        <v/>
      </c>
      <c r="I81" s="27"/>
      <c r="J81" s="27"/>
      <c r="K81" s="27"/>
      <c r="L81" s="27"/>
      <c r="M81" s="27"/>
      <c r="N81" s="27"/>
      <c r="O81" s="27"/>
      <c r="P81" s="27"/>
      <c r="Q81" s="27"/>
      <c r="R81" s="27"/>
      <c r="S81" s="27"/>
      <c r="T81" s="27"/>
      <c r="U81" s="27"/>
      <c r="V81" s="27"/>
      <c r="W81" s="27"/>
      <c r="X81" s="27"/>
      <c r="Y81" s="27"/>
      <c r="Z81" t="str">
        <f t="shared" si="13"/>
        <v xml:space="preserve">12.5. Code de conduite du public </v>
      </c>
      <c r="AA81">
        <f>IF('Domaine 3 Politiques'!D7="o",1,0)+IF('Domaine 3 Politiques'!D7="L",1,0)</f>
        <v>0</v>
      </c>
      <c r="AB81" s="162" t="b">
        <f>IF(AND(AA81=1,'Domaine 3 Politiques'!E7="o"),"achieved",IF(AND(AA81=1,'Domaine 3 Politiques'!E7="n"),"not achieved",IF(AND(AA81=1,'Domaine 3 Politiques'!E7="s.o."),"N/A")))</f>
        <v>0</v>
      </c>
    </row>
    <row r="82" spans="1:28" x14ac:dyDescent="0.35">
      <c r="A82" s="90"/>
      <c r="B82" s="89"/>
      <c r="C82" s="89"/>
      <c r="D82" s="89">
        <f>IF('Domaine 3 Politiques'!E8="o",1,0)</f>
        <v>0</v>
      </c>
      <c r="E82" s="89" t="str">
        <f>IF('Domaine 3 Politiques'!$F8=calculations!E$2,1,"")</f>
        <v/>
      </c>
      <c r="F82" s="89" t="str">
        <f>IF('Domaine 3 Politiques'!$F8=calculations!F$2,1,"")</f>
        <v/>
      </c>
      <c r="G82" s="89" t="str">
        <f>IF('Domaine 3 Politiques'!$F8=calculations!G$2,1,"")</f>
        <v/>
      </c>
      <c r="H82" s="89" t="str">
        <f>IF('Domaine 3 Politiques'!$F8=calculations!H$2,1,"")</f>
        <v/>
      </c>
      <c r="I82" s="27"/>
      <c r="J82" s="27"/>
      <c r="K82" s="27"/>
      <c r="L82" s="27"/>
      <c r="M82" s="27"/>
      <c r="N82" s="27"/>
      <c r="O82" s="27"/>
      <c r="P82" s="27"/>
      <c r="Q82" s="27"/>
      <c r="R82" s="27"/>
      <c r="S82" s="27"/>
      <c r="T82" s="27"/>
      <c r="U82" s="27"/>
      <c r="V82" s="27"/>
      <c r="W82" s="27"/>
      <c r="X82" s="27"/>
      <c r="Y82" s="27"/>
      <c r="Z82">
        <f t="shared" si="13"/>
        <v>0</v>
      </c>
      <c r="AA82">
        <f>IF('Domaine 3 Politiques'!D8="o",1,0)+IF('Domaine 3 Politiques'!D8="L",1,0)</f>
        <v>0</v>
      </c>
      <c r="AB82" s="162" t="b">
        <f>IF(AND(AA82=1,'Domaine 3 Politiques'!E8="o"),"achieved",IF(AND(AA82=1,'Domaine 3 Politiques'!E8="n"),"not achieved",IF(AND(AA82=1,'Domaine 3 Politiques'!E8="s.o."),"N/A")))</f>
        <v>0</v>
      </c>
    </row>
    <row r="83" spans="1:28" x14ac:dyDescent="0.35">
      <c r="A83" s="90">
        <f>'Domaine 3 Politiques'!A9</f>
        <v>13.1</v>
      </c>
      <c r="B83" s="89" t="s">
        <v>79</v>
      </c>
      <c r="C83" s="89" t="str">
        <f t="shared" si="12"/>
        <v xml:space="preserve">13.1. Politique relative à la collection </v>
      </c>
      <c r="D83" s="89">
        <f>IF('Domaine 3 Politiques'!E9="o",1,0)</f>
        <v>0</v>
      </c>
      <c r="E83" s="89" t="str">
        <f>IF('Domaine 3 Politiques'!$F9=calculations!E$2,1,"")</f>
        <v/>
      </c>
      <c r="F83" s="89" t="str">
        <f>IF('Domaine 3 Politiques'!$F9=calculations!F$2,1,"")</f>
        <v/>
      </c>
      <c r="G83" s="89" t="str">
        <f>IF('Domaine 3 Politiques'!$F9=calculations!G$2,1,"")</f>
        <v/>
      </c>
      <c r="H83" s="89" t="str">
        <f>IF('Domaine 3 Politiques'!$F9=calculations!H$2,1,"")</f>
        <v/>
      </c>
      <c r="I83" s="27"/>
      <c r="J83" s="27"/>
      <c r="K83" s="27"/>
      <c r="L83" s="27"/>
      <c r="M83" s="27"/>
      <c r="N83" s="27"/>
      <c r="O83" s="27"/>
      <c r="P83" s="27"/>
      <c r="Q83" s="27"/>
      <c r="R83" s="27"/>
      <c r="S83" s="27"/>
      <c r="T83" s="27"/>
      <c r="U83" s="27"/>
      <c r="V83" s="27"/>
      <c r="W83" s="27"/>
      <c r="X83" s="27"/>
      <c r="Y83" s="27"/>
      <c r="Z83" t="str">
        <f t="shared" si="13"/>
        <v xml:space="preserve">13.1. Politique relative à la collection </v>
      </c>
      <c r="AA83">
        <f>IF('Domaine 3 Politiques'!D9="o",1,0)+IF('Domaine 3 Politiques'!D9="L",1,0)</f>
        <v>1</v>
      </c>
      <c r="AB83" s="162" t="b">
        <f>IF(AND(AA83=1,'Domaine 3 Politiques'!E9="o"),"achieved",IF(AND(AA83=1,'Domaine 3 Politiques'!E9="n"),"not achieved",IF(AND(AA83=1,'Domaine 3 Politiques'!E9="s.o."),"N/A")))</f>
        <v>0</v>
      </c>
    </row>
    <row r="84" spans="1:28" x14ac:dyDescent="0.35">
      <c r="A84" s="90">
        <f>'Domaine 3 Politiques'!A10</f>
        <v>13.2</v>
      </c>
      <c r="B84" s="89" t="s">
        <v>80</v>
      </c>
      <c r="C84" s="89" t="str">
        <f t="shared" si="12"/>
        <v xml:space="preserve">13.2. Liberté intellectuelle </v>
      </c>
      <c r="D84" s="89">
        <f>IF('Domaine 3 Politiques'!E10="o",1,0)</f>
        <v>0</v>
      </c>
      <c r="E84" s="89" t="str">
        <f>IF('Domaine 3 Politiques'!$F10=calculations!E$2,1,"")</f>
        <v/>
      </c>
      <c r="F84" s="89" t="str">
        <f>IF('Domaine 3 Politiques'!$F10=calculations!F$2,1,"")</f>
        <v/>
      </c>
      <c r="G84" s="89" t="str">
        <f>IF('Domaine 3 Politiques'!$F10=calculations!G$2,1,"")</f>
        <v/>
      </c>
      <c r="H84" s="89" t="str">
        <f>IF('Domaine 3 Politiques'!$F10=calculations!H$2,1,"")</f>
        <v/>
      </c>
      <c r="I84" s="27"/>
      <c r="J84" s="27"/>
      <c r="K84" s="27"/>
      <c r="L84" s="27"/>
      <c r="M84" s="27"/>
      <c r="N84" s="27"/>
      <c r="O84" s="27"/>
      <c r="P84" s="27"/>
      <c r="Q84" s="27"/>
      <c r="R84" s="27"/>
      <c r="S84" s="27"/>
      <c r="T84" s="27"/>
      <c r="U84" s="27"/>
      <c r="V84" s="27"/>
      <c r="W84" s="27"/>
      <c r="X84" s="27"/>
      <c r="Y84" s="27"/>
      <c r="Z84" t="str">
        <f t="shared" si="13"/>
        <v xml:space="preserve">13.2. Liberté intellectuelle </v>
      </c>
      <c r="AA84">
        <f>IF('Domaine 3 Politiques'!D10="o",1,0)+IF('Domaine 3 Politiques'!D10="L",1,0)</f>
        <v>1</v>
      </c>
      <c r="AB84" s="162" t="b">
        <f>IF(AND(AA84=1,'Domaine 3 Politiques'!E10="o"),"achieved",IF(AND(AA84=1,'Domaine 3 Politiques'!E10="n"),"not achieved",IF(AND(AA84=1,'Domaine 3 Politiques'!E10="s.o."),"N/A")))</f>
        <v>0</v>
      </c>
    </row>
    <row r="85" spans="1:28" x14ac:dyDescent="0.35">
      <c r="A85" s="90">
        <f>'Domaine 3 Politiques'!A11</f>
        <v>13.3</v>
      </c>
      <c r="B85" s="89" t="s">
        <v>81</v>
      </c>
      <c r="C85" s="89" t="str">
        <f t="shared" si="12"/>
        <v xml:space="preserve">13.3. Politique relative au prêt </v>
      </c>
      <c r="D85" s="89">
        <f>IF('Domaine 3 Politiques'!E11="o",1,0)</f>
        <v>0</v>
      </c>
      <c r="E85" s="89" t="str">
        <f>IF('Domaine 3 Politiques'!$F11=calculations!E$2,1,"")</f>
        <v/>
      </c>
      <c r="F85" s="89" t="str">
        <f>IF('Domaine 3 Politiques'!$F11=calculations!F$2,1,"")</f>
        <v/>
      </c>
      <c r="G85" s="89" t="str">
        <f>IF('Domaine 3 Politiques'!$F11=calculations!G$2,1,"")</f>
        <v/>
      </c>
      <c r="H85" s="89" t="str">
        <f>IF('Domaine 3 Politiques'!$F11=calculations!H$2,1,"")</f>
        <v/>
      </c>
      <c r="I85" s="27"/>
      <c r="J85" s="27"/>
      <c r="K85" s="27"/>
      <c r="L85" s="27"/>
      <c r="M85" s="27"/>
      <c r="N85" s="27"/>
      <c r="O85" s="27"/>
      <c r="P85" s="27"/>
      <c r="Q85" s="27"/>
      <c r="R85" s="27"/>
      <c r="S85" s="27"/>
      <c r="T85" s="27"/>
      <c r="U85" s="27"/>
      <c r="V85" s="27"/>
      <c r="W85" s="27"/>
      <c r="X85" s="27"/>
      <c r="Y85" s="27"/>
      <c r="Z85" t="str">
        <f t="shared" si="13"/>
        <v xml:space="preserve">13.3. Politique relative au prêt </v>
      </c>
      <c r="AA85">
        <f>IF('Domaine 3 Politiques'!D11="o",1,0)+IF('Domaine 3 Politiques'!D11="L",1,0)</f>
        <v>1</v>
      </c>
      <c r="AB85" s="162" t="b">
        <f>IF(AND(AA85=1,'Domaine 3 Politiques'!E11="o"),"achieved",IF(AND(AA85=1,'Domaine 3 Politiques'!E11="n"),"not achieved",IF(AND(AA85=1,'Domaine 3 Politiques'!E11="s.o."),"N/A")))</f>
        <v>0</v>
      </c>
    </row>
    <row r="86" spans="1:28" x14ac:dyDescent="0.35">
      <c r="A86" s="90">
        <f>'Domaine 3 Politiques'!A12</f>
        <v>13.4</v>
      </c>
      <c r="B86" s="89" t="s">
        <v>82</v>
      </c>
      <c r="C86" s="89" t="str">
        <f t="shared" si="12"/>
        <v>13.4. Politique relative au respect de la vie privée et à l’accès aux renseignements personnels </v>
      </c>
      <c r="D86" s="89">
        <f>IF('Domaine 3 Politiques'!E12="o",1,0)</f>
        <v>0</v>
      </c>
      <c r="E86" s="89" t="str">
        <f>IF('Domaine 3 Politiques'!$F12=calculations!E$2,1,"")</f>
        <v/>
      </c>
      <c r="F86" s="89" t="str">
        <f>IF('Domaine 3 Politiques'!$F12=calculations!F$2,1,"")</f>
        <v/>
      </c>
      <c r="G86" s="89" t="str">
        <f>IF('Domaine 3 Politiques'!$F12=calculations!G$2,1,"")</f>
        <v/>
      </c>
      <c r="H86" s="89" t="str">
        <f>IF('Domaine 3 Politiques'!$F12=calculations!H$2,1,"")</f>
        <v/>
      </c>
      <c r="I86" s="27"/>
      <c r="J86" s="27"/>
      <c r="K86" s="27"/>
      <c r="L86" s="27"/>
      <c r="M86" s="27"/>
      <c r="N86" s="27"/>
      <c r="O86" s="27"/>
      <c r="P86" s="27"/>
      <c r="Q86" s="27"/>
      <c r="R86" s="27"/>
      <c r="S86" s="27"/>
      <c r="T86" s="27"/>
      <c r="U86" s="27"/>
      <c r="V86" s="27"/>
      <c r="W86" s="27"/>
      <c r="X86" s="27"/>
      <c r="Y86" s="27"/>
      <c r="Z86" t="str">
        <f t="shared" si="13"/>
        <v>13.4. Politique relative au respect de la vie privée et à l’accès aux renseignements personnels </v>
      </c>
      <c r="AA86">
        <f>IF('Domaine 3 Politiques'!D12="o",1,0)+IF('Domaine 3 Politiques'!D12="L",1,0)</f>
        <v>1</v>
      </c>
      <c r="AB86" s="162" t="b">
        <f>IF(AND(AA86=1,'Domaine 3 Politiques'!E12="o"),"achieved",IF(AND(AA86=1,'Domaine 3 Politiques'!E12="n"),"not achieved",IF(AND(AA86=1,'Domaine 3 Politiques'!E12="s.o."),"N/A")))</f>
        <v>0</v>
      </c>
    </row>
    <row r="87" spans="1:28" x14ac:dyDescent="0.35">
      <c r="A87" s="90"/>
      <c r="B87" s="89"/>
      <c r="C87" s="89"/>
      <c r="D87" s="89">
        <f>IF('Domaine 3 Politiques'!E13="o",1,0)</f>
        <v>0</v>
      </c>
      <c r="E87" s="89" t="str">
        <f>IF('Domaine 3 Politiques'!$F13=calculations!E$2,1,"")</f>
        <v/>
      </c>
      <c r="F87" s="89" t="str">
        <f>IF('Domaine 3 Politiques'!$F13=calculations!F$2,1,"")</f>
        <v/>
      </c>
      <c r="G87" s="89" t="str">
        <f>IF('Domaine 3 Politiques'!$F13=calculations!G$2,1,"")</f>
        <v/>
      </c>
      <c r="H87" s="89" t="str">
        <f>IF('Domaine 3 Politiques'!$F13=calculations!H$2,1,"")</f>
        <v/>
      </c>
      <c r="I87" s="27"/>
      <c r="J87" s="27"/>
      <c r="K87" s="27"/>
      <c r="L87" s="27"/>
      <c r="M87" s="27"/>
      <c r="N87" s="27"/>
      <c r="O87" s="27"/>
      <c r="P87" s="27"/>
      <c r="Q87" s="27"/>
      <c r="R87" s="27"/>
      <c r="S87" s="27"/>
      <c r="T87" s="27"/>
      <c r="U87" s="27"/>
      <c r="V87" s="27"/>
      <c r="W87" s="27"/>
      <c r="X87" s="27"/>
      <c r="Y87" s="27"/>
      <c r="Z87">
        <f t="shared" si="13"/>
        <v>0</v>
      </c>
      <c r="AA87">
        <f>IF('Domaine 3 Politiques'!D13="o",1,0)+IF('Domaine 3 Politiques'!D13="L",1,0)</f>
        <v>0</v>
      </c>
      <c r="AB87" s="162" t="b">
        <f>IF(AND(AA87=1,'Domaine 3 Politiques'!E13="o"),"achieved",IF(AND(AA87=1,'Domaine 3 Politiques'!E13="n"),"not achieved",IF(AND(AA87=1,'Domaine 3 Politiques'!E13="s.o."),"N/A")))</f>
        <v>0</v>
      </c>
    </row>
    <row r="88" spans="1:28" x14ac:dyDescent="0.35">
      <c r="A88" s="90">
        <f>'Domaine 3 Politiques'!A14</f>
        <v>14.1</v>
      </c>
      <c r="B88" s="89" t="s">
        <v>526</v>
      </c>
      <c r="C88" s="89" t="str">
        <f t="shared" si="12"/>
        <v xml:space="preserve">14.1. Politique relative aux services d’information et d’aide aux lecteurs </v>
      </c>
      <c r="D88" s="89">
        <f>IF('Domaine 3 Politiques'!E14="o",1,0)</f>
        <v>0</v>
      </c>
      <c r="E88" s="89" t="str">
        <f>IF('Domaine 3 Politiques'!$F14=calculations!E$2,1,"")</f>
        <v/>
      </c>
      <c r="F88" s="89" t="str">
        <f>IF('Domaine 3 Politiques'!$F14=calculations!F$2,1,"")</f>
        <v/>
      </c>
      <c r="G88" s="89" t="str">
        <f>IF('Domaine 3 Politiques'!$F14=calculations!G$2,1,"")</f>
        <v/>
      </c>
      <c r="H88" s="89" t="str">
        <f>IF('Domaine 3 Politiques'!$F14=calculations!H$2,1,"")</f>
        <v/>
      </c>
      <c r="I88" s="27"/>
      <c r="J88" s="27"/>
      <c r="K88" s="27"/>
      <c r="L88" s="27"/>
      <c r="M88" s="27"/>
      <c r="N88" s="27"/>
      <c r="O88" s="27"/>
      <c r="P88" s="27"/>
      <c r="Q88" s="27"/>
      <c r="R88" s="27"/>
      <c r="S88" s="27"/>
      <c r="T88" s="27"/>
      <c r="U88" s="27"/>
      <c r="V88" s="27"/>
      <c r="W88" s="27"/>
      <c r="X88" s="27"/>
      <c r="Y88" s="27"/>
      <c r="Z88" t="str">
        <f t="shared" si="13"/>
        <v xml:space="preserve">14.1. Politique relative aux services d’information et d’aide aux lecteurs </v>
      </c>
      <c r="AA88">
        <f>IF('Domaine 3 Politiques'!D14="o",1,0)+IF('Domaine 3 Politiques'!D14="L",1,0)</f>
        <v>1</v>
      </c>
      <c r="AB88" s="162" t="b">
        <f>IF(AND(AA88=1,'Domaine 3 Politiques'!E14="o"),"achieved",IF(AND(AA88=1,'Domaine 3 Politiques'!E14="n"),"not achieved",IF(AND(AA88=1,'Domaine 3 Politiques'!E14="s.o."),"N/A")))</f>
        <v>0</v>
      </c>
    </row>
    <row r="89" spans="1:28" x14ac:dyDescent="0.35">
      <c r="A89" s="90">
        <f>'Domaine 3 Politiques'!A15</f>
        <v>14.2</v>
      </c>
      <c r="B89" s="89" t="s">
        <v>83</v>
      </c>
      <c r="C89" s="89" t="str">
        <f t="shared" si="12"/>
        <v xml:space="preserve">14.2. Énoncé sur l’accessibilité pour les personnes handicapées de l’Ontario </v>
      </c>
      <c r="D89" s="89">
        <f>IF('Domaine 3 Politiques'!E15="o",1,0)</f>
        <v>0</v>
      </c>
      <c r="E89" s="89" t="str">
        <f>IF('Domaine 3 Politiques'!$F15=calculations!E$2,1,"")</f>
        <v/>
      </c>
      <c r="F89" s="89" t="str">
        <f>IF('Domaine 3 Politiques'!$F15=calculations!F$2,1,"")</f>
        <v/>
      </c>
      <c r="G89" s="89" t="str">
        <f>IF('Domaine 3 Politiques'!$F15=calculations!G$2,1,"")</f>
        <v/>
      </c>
      <c r="H89" s="89" t="str">
        <f>IF('Domaine 3 Politiques'!$F15=calculations!H$2,1,"")</f>
        <v/>
      </c>
      <c r="I89" s="27"/>
      <c r="J89" s="27"/>
      <c r="K89" s="27"/>
      <c r="L89" s="27"/>
      <c r="M89" s="27"/>
      <c r="N89" s="27"/>
      <c r="O89" s="27"/>
      <c r="P89" s="27"/>
      <c r="Q89" s="27"/>
      <c r="R89" s="27"/>
      <c r="S89" s="27"/>
      <c r="T89" s="27"/>
      <c r="U89" s="27"/>
      <c r="V89" s="27"/>
      <c r="W89" s="27"/>
      <c r="X89" s="27"/>
      <c r="Y89" s="27"/>
      <c r="Z89" t="str">
        <f t="shared" si="13"/>
        <v xml:space="preserve">14.2. Énoncé sur l’accessibilité pour les personnes handicapées de l’Ontario </v>
      </c>
      <c r="AA89">
        <f>IF('Domaine 3 Politiques'!D15="o",1,0)+IF('Domaine 3 Politiques'!D15="L",1,0)</f>
        <v>1</v>
      </c>
      <c r="AB89" s="162" t="b">
        <f>IF(AND(AA89=1,'Domaine 3 Politiques'!E15="o"),"achieved",IF(AND(AA89=1,'Domaine 3 Politiques'!E15="n"),"not achieved",IF(AND(AA89=1,'Domaine 3 Politiques'!E15="s.o."),"N/A")))</f>
        <v>0</v>
      </c>
    </row>
    <row r="90" spans="1:28" x14ac:dyDescent="0.35">
      <c r="A90" s="90">
        <f>'Domaine 3 Politiques'!A16</f>
        <v>14.3</v>
      </c>
      <c r="B90" s="89" t="s">
        <v>84</v>
      </c>
      <c r="C90" s="89" t="str">
        <f t="shared" si="12"/>
        <v>14.3. Politique relative aux services pour les enfants </v>
      </c>
      <c r="D90" s="89">
        <f>IF('Domaine 3 Politiques'!E16="o",1,0)</f>
        <v>0</v>
      </c>
      <c r="E90" s="89" t="str">
        <f>IF('Domaine 3 Politiques'!$F16=calculations!E$2,1,"")</f>
        <v/>
      </c>
      <c r="F90" s="89" t="str">
        <f>IF('Domaine 3 Politiques'!$F16=calculations!F$2,1,"")</f>
        <v/>
      </c>
      <c r="G90" s="89" t="str">
        <f>IF('Domaine 3 Politiques'!$F16=calculations!G$2,1,"")</f>
        <v/>
      </c>
      <c r="H90" s="89" t="str">
        <f>IF('Domaine 3 Politiques'!$F16=calculations!H$2,1,"")</f>
        <v/>
      </c>
      <c r="I90" s="27"/>
      <c r="J90" s="27"/>
      <c r="K90" s="27"/>
      <c r="L90" s="27"/>
      <c r="M90" s="27"/>
      <c r="N90" s="27"/>
      <c r="O90" s="27"/>
      <c r="P90" s="27"/>
      <c r="Q90" s="27"/>
      <c r="R90" s="27"/>
      <c r="S90" s="27"/>
      <c r="T90" s="27"/>
      <c r="U90" s="27"/>
      <c r="V90" s="27"/>
      <c r="W90" s="27"/>
      <c r="X90" s="27"/>
      <c r="Y90" s="27"/>
      <c r="Z90" t="str">
        <f t="shared" si="13"/>
        <v>14.3. Politique relative aux services pour les enfants </v>
      </c>
      <c r="AA90">
        <f>IF('Domaine 3 Politiques'!D16="o",1,0)+IF('Domaine 3 Politiques'!D16="L",1,0)</f>
        <v>0</v>
      </c>
      <c r="AB90" s="162" t="b">
        <f>IF(AND(AA90=1,'Domaine 3 Politiques'!E16="o"),"achieved",IF(AND(AA90=1,'Domaine 3 Politiques'!E16="n"),"not achieved",IF(AND(AA90=1,'Domaine 3 Politiques'!E16="s.o."),"N/A")))</f>
        <v>0</v>
      </c>
    </row>
    <row r="91" spans="1:28" x14ac:dyDescent="0.35">
      <c r="A91" s="90">
        <f>'Domaine 3 Politiques'!A17</f>
        <v>14.4</v>
      </c>
      <c r="B91" s="89" t="s">
        <v>85</v>
      </c>
      <c r="C91" s="89" t="str">
        <f t="shared" si="12"/>
        <v>14.4. Politique relative aux adolescents et aux jeunes adultes </v>
      </c>
      <c r="D91" s="89">
        <f>IF('Domaine 3 Politiques'!E17="o",1,0)</f>
        <v>0</v>
      </c>
      <c r="E91" s="89" t="str">
        <f>IF('Domaine 3 Politiques'!$F17=calculations!E$2,1,"")</f>
        <v/>
      </c>
      <c r="F91" s="89" t="str">
        <f>IF('Domaine 3 Politiques'!$F17=calculations!F$2,1,"")</f>
        <v/>
      </c>
      <c r="G91" s="89" t="str">
        <f>IF('Domaine 3 Politiques'!$F17=calculations!G$2,1,"")</f>
        <v/>
      </c>
      <c r="H91" s="89" t="str">
        <f>IF('Domaine 3 Politiques'!$F17=calculations!H$2,1,"")</f>
        <v/>
      </c>
      <c r="I91" s="27"/>
      <c r="J91" s="27"/>
      <c r="K91" s="27"/>
      <c r="L91" s="27"/>
      <c r="M91" s="27"/>
      <c r="N91" s="27"/>
      <c r="O91" s="27"/>
      <c r="P91" s="27"/>
      <c r="Q91" s="27"/>
      <c r="R91" s="27"/>
      <c r="S91" s="27"/>
      <c r="T91" s="27"/>
      <c r="U91" s="27"/>
      <c r="V91" s="27"/>
      <c r="W91" s="27"/>
      <c r="X91" s="27"/>
      <c r="Y91" s="27"/>
      <c r="Z91" t="str">
        <f t="shared" si="13"/>
        <v>14.4. Politique relative aux adolescents et aux jeunes adultes </v>
      </c>
      <c r="AA91">
        <f>IF('Domaine 3 Politiques'!D17="o",1,0)+IF('Domaine 3 Politiques'!D17="L",1,0)</f>
        <v>0</v>
      </c>
      <c r="AB91" s="162" t="b">
        <f>IF(AND(AA91=1,'Domaine 3 Politiques'!E17="o"),"achieved",IF(AND(AA91=1,'Domaine 3 Politiques'!E17="n"),"not achieved",IF(AND(AA91=1,'Domaine 3 Politiques'!E17="s.o."),"N/A")))</f>
        <v>0</v>
      </c>
    </row>
    <row r="92" spans="1:28" x14ac:dyDescent="0.35">
      <c r="A92" s="90">
        <f>'Domaine 3 Politiques'!A18</f>
        <v>14.5</v>
      </c>
      <c r="B92" s="89" t="s">
        <v>86</v>
      </c>
      <c r="C92" s="89" t="str">
        <f t="shared" si="12"/>
        <v xml:space="preserve">14.5. Politique relative aux programmes </v>
      </c>
      <c r="D92" s="89">
        <f>IF('Domaine 3 Politiques'!E18="o",1,0)</f>
        <v>0</v>
      </c>
      <c r="E92" s="89" t="str">
        <f>IF('Domaine 3 Politiques'!$F18=calculations!E$2,1,"")</f>
        <v/>
      </c>
      <c r="F92" s="89" t="str">
        <f>IF('Domaine 3 Politiques'!$F18=calculations!F$2,1,"")</f>
        <v/>
      </c>
      <c r="G92" s="89" t="str">
        <f>IF('Domaine 3 Politiques'!$F18=calculations!G$2,1,"")</f>
        <v/>
      </c>
      <c r="H92" s="89" t="str">
        <f>IF('Domaine 3 Politiques'!$F18=calculations!H$2,1,"")</f>
        <v/>
      </c>
      <c r="I92" s="27"/>
      <c r="J92" s="27"/>
      <c r="K92" s="27"/>
      <c r="L92" s="27"/>
      <c r="M92" s="27"/>
      <c r="N92" s="27"/>
      <c r="O92" s="27"/>
      <c r="P92" s="27"/>
      <c r="Q92" s="27"/>
      <c r="R92" s="27"/>
      <c r="S92" s="27"/>
      <c r="T92" s="27"/>
      <c r="U92" s="27"/>
      <c r="V92" s="27"/>
      <c r="W92" s="27"/>
      <c r="X92" s="27"/>
      <c r="Y92" s="27"/>
      <c r="Z92" t="str">
        <f t="shared" si="13"/>
        <v xml:space="preserve">14.5. Politique relative aux programmes </v>
      </c>
      <c r="AA92">
        <f>IF('Domaine 3 Politiques'!D18="o",1,0)+IF('Domaine 3 Politiques'!D18="L",1,0)</f>
        <v>1</v>
      </c>
      <c r="AB92" s="162" t="b">
        <f>IF(AND(AA92=1,'Domaine 3 Politiques'!E18="o"),"achieved",IF(AND(AA92=1,'Domaine 3 Politiques'!E18="n"),"not achieved",IF(AND(AA92=1,'Domaine 3 Politiques'!E18="s.o."),"N/A")))</f>
        <v>0</v>
      </c>
    </row>
    <row r="93" spans="1:28" x14ac:dyDescent="0.35">
      <c r="A93" s="90">
        <f>'Domaine 3 Politiques'!A19</f>
        <v>14.6</v>
      </c>
      <c r="B93" s="89" t="s">
        <v>87</v>
      </c>
      <c r="C93" s="89" t="str">
        <f t="shared" si="12"/>
        <v>14.6. Politique relative à l’information communautaire </v>
      </c>
      <c r="D93" s="89">
        <f>IF('Domaine 3 Politiques'!E19="o",1,0)</f>
        <v>0</v>
      </c>
      <c r="E93" s="89" t="str">
        <f>IF('Domaine 3 Politiques'!$F19=calculations!E$2,1,"")</f>
        <v/>
      </c>
      <c r="F93" s="89" t="str">
        <f>IF('Domaine 3 Politiques'!$F19=calculations!F$2,1,"")</f>
        <v/>
      </c>
      <c r="G93" s="89" t="str">
        <f>IF('Domaine 3 Politiques'!$F19=calculations!G$2,1,"")</f>
        <v/>
      </c>
      <c r="H93" s="89" t="str">
        <f>IF('Domaine 3 Politiques'!$F19=calculations!H$2,1,"")</f>
        <v/>
      </c>
      <c r="I93" s="27"/>
      <c r="J93" s="27"/>
      <c r="K93" s="27"/>
      <c r="L93" s="27"/>
      <c r="M93" s="27"/>
      <c r="N93" s="27"/>
      <c r="O93" s="27"/>
      <c r="P93" s="27"/>
      <c r="Q93" s="27"/>
      <c r="R93" s="27"/>
      <c r="S93" s="27"/>
      <c r="T93" s="27"/>
      <c r="U93" s="27"/>
      <c r="V93" s="27"/>
      <c r="W93" s="27"/>
      <c r="X93" s="27"/>
      <c r="Y93" s="27"/>
      <c r="Z93" t="str">
        <f t="shared" si="13"/>
        <v>14.6. Politique relative à l’information communautaire </v>
      </c>
      <c r="AA93">
        <f>IF('Domaine 3 Politiques'!D19="o",1,0)+IF('Domaine 3 Politiques'!D19="L",1,0)</f>
        <v>0</v>
      </c>
      <c r="AB93" s="162" t="b">
        <f>IF(AND(AA93=1,'Domaine 3 Politiques'!E19="o"),"achieved",IF(AND(AA93=1,'Domaine 3 Politiques'!E19="n"),"not achieved",IF(AND(AA93=1,'Domaine 3 Politiques'!E19="s.o."),"N/A")))</f>
        <v>0</v>
      </c>
    </row>
    <row r="94" spans="1:28" x14ac:dyDescent="0.35">
      <c r="A94" s="90">
        <f>'Domaine 3 Politiques'!A20</f>
        <v>14.7</v>
      </c>
      <c r="B94" s="89" t="s">
        <v>88</v>
      </c>
      <c r="C94" s="89" t="str">
        <f t="shared" si="12"/>
        <v xml:space="preserve">14.7. Politique relative à l’histoire locale </v>
      </c>
      <c r="D94" s="89">
        <f>IF('Domaine 3 Politiques'!E20="o",1,0)</f>
        <v>0</v>
      </c>
      <c r="E94" s="89" t="str">
        <f>IF('Domaine 3 Politiques'!$F20=calculations!E$2,1,"")</f>
        <v/>
      </c>
      <c r="F94" s="89" t="str">
        <f>IF('Domaine 3 Politiques'!$F20=calculations!F$2,1,"")</f>
        <v/>
      </c>
      <c r="G94" s="89" t="str">
        <f>IF('Domaine 3 Politiques'!$F20=calculations!G$2,1,"")</f>
        <v/>
      </c>
      <c r="H94" s="89" t="str">
        <f>IF('Domaine 3 Politiques'!$F20=calculations!H$2,1,"")</f>
        <v/>
      </c>
      <c r="I94" s="27"/>
      <c r="J94" s="27"/>
      <c r="K94" s="27"/>
      <c r="L94" s="27"/>
      <c r="M94" s="27"/>
      <c r="N94" s="27"/>
      <c r="O94" s="27"/>
      <c r="P94" s="27"/>
      <c r="Q94" s="27"/>
      <c r="R94" s="27"/>
      <c r="S94" s="27"/>
      <c r="T94" s="27"/>
      <c r="U94" s="27"/>
      <c r="V94" s="27"/>
      <c r="W94" s="27"/>
      <c r="X94" s="27"/>
      <c r="Y94" s="27"/>
      <c r="Z94" t="str">
        <f t="shared" si="13"/>
        <v xml:space="preserve">14.7. Politique relative à l’histoire locale </v>
      </c>
      <c r="AA94">
        <f>IF('Domaine 3 Politiques'!D20="o",1,0)+IF('Domaine 3 Politiques'!D20="L",1,0)</f>
        <v>0</v>
      </c>
      <c r="AB94" s="162" t="b">
        <f>IF(AND(AA94=1,'Domaine 3 Politiques'!E20="o"),"achieved",IF(AND(AA94=1,'Domaine 3 Politiques'!E20="n"),"not achieved",IF(AND(AA94=1,'Domaine 3 Politiques'!E20="s.o."),"N/A")))</f>
        <v>0</v>
      </c>
    </row>
    <row r="95" spans="1:28" x14ac:dyDescent="0.35">
      <c r="A95" s="90">
        <f>'Domaine 3 Politiques'!A21</f>
        <v>14.8</v>
      </c>
      <c r="B95" s="89" t="s">
        <v>89</v>
      </c>
      <c r="C95" s="89" t="str">
        <f t="shared" si="12"/>
        <v xml:space="preserve">14.8. Politique relative aux salles de réunion publique </v>
      </c>
      <c r="D95" s="89">
        <f>IF('Domaine 3 Politiques'!E21="o",1,0)</f>
        <v>0</v>
      </c>
      <c r="E95" s="89" t="str">
        <f>IF('Domaine 3 Politiques'!$F21=calculations!E$2,1,"")</f>
        <v/>
      </c>
      <c r="F95" s="89" t="str">
        <f>IF('Domaine 3 Politiques'!$F21=calculations!F$2,1,"")</f>
        <v/>
      </c>
      <c r="G95" s="89" t="str">
        <f>IF('Domaine 3 Politiques'!$F21=calculations!G$2,1,"")</f>
        <v/>
      </c>
      <c r="H95" s="89" t="str">
        <f>IF('Domaine 3 Politiques'!$F21=calculations!H$2,1,"")</f>
        <v/>
      </c>
      <c r="I95" s="27"/>
      <c r="J95" s="27"/>
      <c r="K95" s="27"/>
      <c r="L95" s="27"/>
      <c r="M95" s="27"/>
      <c r="N95" s="27"/>
      <c r="O95" s="27"/>
      <c r="P95" s="27"/>
      <c r="Q95" s="27"/>
      <c r="R95" s="27"/>
      <c r="S95" s="27"/>
      <c r="T95" s="27"/>
      <c r="U95" s="27"/>
      <c r="V95" s="27"/>
      <c r="W95" s="27"/>
      <c r="X95" s="27"/>
      <c r="Y95" s="27"/>
      <c r="Z95" t="str">
        <f t="shared" si="13"/>
        <v xml:space="preserve">14.8. Politique relative aux salles de réunion publique </v>
      </c>
      <c r="AA95">
        <f>IF('Domaine 3 Politiques'!D21="o",1,0)+IF('Domaine 3 Politiques'!D21="L",1,0)</f>
        <v>0</v>
      </c>
      <c r="AB95" s="162" t="b">
        <f>IF(AND(AA95=1,'Domaine 3 Politiques'!E21="o"),"achieved",IF(AND(AA95=1,'Domaine 3 Politiques'!E21="n"),"not achieved",IF(AND(AA95=1,'Domaine 3 Politiques'!E21="s.o."),"N/A")))</f>
        <v>0</v>
      </c>
    </row>
    <row r="96" spans="1:28" x14ac:dyDescent="0.35">
      <c r="A96" s="90">
        <f>'Domaine 3 Politiques'!A22</f>
        <v>14.9</v>
      </c>
      <c r="B96" s="89" t="s">
        <v>90</v>
      </c>
      <c r="C96" s="89" t="str">
        <f>CONCATENATE(A96,"."," ",B96)</f>
        <v>14.9. Sensibilisation aux cultures autochtones et réconciliation avec les peuples autochtones </v>
      </c>
      <c r="D96" s="89">
        <f>IF('Domaine 3 Politiques'!E22="o",1,0)</f>
        <v>0</v>
      </c>
      <c r="E96" s="89" t="str">
        <f>IF('Domaine 3 Politiques'!$F22=calculations!E$2,1,"")</f>
        <v/>
      </c>
      <c r="F96" s="89" t="str">
        <f>IF('Domaine 3 Politiques'!$F22=calculations!F$2,1,"")</f>
        <v/>
      </c>
      <c r="G96" s="89" t="str">
        <f>IF('Domaine 3 Politiques'!$F22=calculations!G$2,1,"")</f>
        <v/>
      </c>
      <c r="H96" s="89" t="str">
        <f>IF('Domaine 3 Politiques'!$F22=calculations!H$2,1,"")</f>
        <v/>
      </c>
      <c r="I96" s="27"/>
      <c r="J96" s="27"/>
      <c r="K96" s="27"/>
      <c r="L96" s="27"/>
      <c r="M96" s="27"/>
      <c r="N96" s="27"/>
      <c r="O96" s="27"/>
      <c r="P96" s="27"/>
      <c r="Q96" s="27"/>
      <c r="R96" s="27"/>
      <c r="S96" s="27"/>
      <c r="T96" s="27"/>
      <c r="U96" s="27"/>
      <c r="V96" s="27"/>
      <c r="W96" s="27"/>
      <c r="X96" s="27"/>
      <c r="Y96" s="27"/>
      <c r="Z96" t="str">
        <f t="shared" si="13"/>
        <v>14.9. Sensibilisation aux cultures autochtones et réconciliation avec les peuples autochtones </v>
      </c>
      <c r="AA96">
        <f>IF('Domaine 3 Politiques'!D22="o",1,0)+IF('Domaine 3 Politiques'!D22="L",1,0)</f>
        <v>1</v>
      </c>
      <c r="AB96" s="162" t="b">
        <f>IF(AND(AA96=1,'Domaine 3 Politiques'!E22="o"),"achieved",IF(AND(AA96=1,'Domaine 3 Politiques'!E22="n"),"not achieved",IF(AND(AA96=1,'Domaine 3 Politiques'!E22="s.o."),"N/A")))</f>
        <v>0</v>
      </c>
    </row>
    <row r="97" spans="1:28" x14ac:dyDescent="0.35">
      <c r="A97" s="125">
        <f>'Domaine 3 Politiques'!A23</f>
        <v>14.1</v>
      </c>
      <c r="B97" s="89" t="s">
        <v>90</v>
      </c>
      <c r="C97" s="89" t="str">
        <f t="shared" si="12"/>
        <v>14.1. Sensibilisation aux cultures autochtones et réconciliation avec les peuples autochtones </v>
      </c>
      <c r="D97" s="89">
        <f>IF('Domaine 3 Politiques'!E23="o",1,0)</f>
        <v>0</v>
      </c>
      <c r="E97" s="89" t="str">
        <f>IF('Domaine 3 Politiques'!$F23=calculations!E$2,1,"")</f>
        <v/>
      </c>
      <c r="F97" s="89" t="str">
        <f>IF('Domaine 3 Politiques'!$F23=calculations!F$2,1,"")</f>
        <v/>
      </c>
      <c r="G97" s="89" t="str">
        <f>IF('Domaine 3 Politiques'!$F23=calculations!G$2,1,"")</f>
        <v/>
      </c>
      <c r="H97" s="89" t="str">
        <f>IF('Domaine 3 Politiques'!$F23=calculations!H$2,1,"")</f>
        <v/>
      </c>
      <c r="I97" s="27"/>
      <c r="J97" s="27"/>
      <c r="K97" s="27"/>
      <c r="L97" s="27"/>
      <c r="M97" s="27"/>
      <c r="N97" s="27"/>
      <c r="O97" s="27"/>
      <c r="P97" s="27"/>
      <c r="Q97" s="27"/>
      <c r="R97" s="27"/>
      <c r="S97" s="27"/>
      <c r="T97" s="27"/>
      <c r="U97" s="27"/>
      <c r="V97" s="27"/>
      <c r="W97" s="27"/>
      <c r="X97" s="27"/>
      <c r="Y97" s="27"/>
      <c r="Z97" t="str">
        <f t="shared" si="13"/>
        <v>14.1. Sensibilisation aux cultures autochtones et réconciliation avec les peuples autochtones </v>
      </c>
      <c r="AA97">
        <f>IF('Domaine 3 Politiques'!D23="o",1,0)+IF('Domaine 3 Politiques'!D23="L",1,0)</f>
        <v>1</v>
      </c>
      <c r="AB97" s="162" t="b">
        <f>IF(AND(AA97=1,'Domaine 3 Politiques'!E23="o"),"achieved",IF(AND(AA97=1,'Domaine 3 Politiques'!E23="n"),"not achieved",IF(AND(AA97=1,'Domaine 3 Politiques'!E23="s.o."),"N/A")))</f>
        <v>0</v>
      </c>
    </row>
    <row r="98" spans="1:28" x14ac:dyDescent="0.35">
      <c r="A98" s="90">
        <f>'Domaine 3 Politiques'!A24</f>
        <v>14.11</v>
      </c>
      <c r="B98" s="89" t="s">
        <v>90</v>
      </c>
      <c r="C98" s="89" t="str">
        <f t="shared" si="12"/>
        <v>14.11. Sensibilisation aux cultures autochtones et réconciliation avec les peuples autochtones </v>
      </c>
      <c r="D98" s="89">
        <f>IF('Domaine 3 Politiques'!E24="o",1,0)</f>
        <v>0</v>
      </c>
      <c r="E98" s="89" t="str">
        <f>IF('Domaine 3 Politiques'!$F24=calculations!E$2,1,"")</f>
        <v/>
      </c>
      <c r="F98" s="89" t="str">
        <f>IF('Domaine 3 Politiques'!$F24=calculations!F$2,1,"")</f>
        <v/>
      </c>
      <c r="G98" s="89" t="str">
        <f>IF('Domaine 3 Politiques'!$F24=calculations!G$2,1,"")</f>
        <v/>
      </c>
      <c r="H98" s="89" t="str">
        <f>IF('Domaine 3 Politiques'!$F24=calculations!H$2,1,"")</f>
        <v/>
      </c>
      <c r="I98" s="27"/>
      <c r="J98" s="27"/>
      <c r="K98" s="27"/>
      <c r="L98" s="27"/>
      <c r="M98" s="27"/>
      <c r="N98" s="27"/>
      <c r="O98" s="27"/>
      <c r="P98" s="27"/>
      <c r="Q98" s="27"/>
      <c r="R98" s="27"/>
      <c r="S98" s="27"/>
      <c r="T98" s="27"/>
      <c r="U98" s="27"/>
      <c r="V98" s="27"/>
      <c r="W98" s="27"/>
      <c r="X98" s="27"/>
      <c r="Y98" s="27"/>
      <c r="Z98" t="str">
        <f t="shared" si="13"/>
        <v>14.11. Sensibilisation aux cultures autochtones et réconciliation avec les peuples autochtones </v>
      </c>
      <c r="AA98">
        <f>IF('Domaine 3 Politiques'!D24="o",1,0)+IF('Domaine 3 Politiques'!D24="L",1,0)</f>
        <v>1</v>
      </c>
      <c r="AB98" s="162" t="b">
        <f>IF(AND(AA98=1,'Domaine 3 Politiques'!E24="o"),"achieved",IF(AND(AA98=1,'Domaine 3 Politiques'!E24="n"),"not achieved",IF(AND(AA98=1,'Domaine 3 Politiques'!E24="s.o."),"N/A")))</f>
        <v>0</v>
      </c>
    </row>
    <row r="99" spans="1:28" x14ac:dyDescent="0.35">
      <c r="A99" s="90">
        <f>'Domaine 3 Politiques'!A25</f>
        <v>14.12</v>
      </c>
      <c r="B99" s="89" t="s">
        <v>90</v>
      </c>
      <c r="C99" s="89" t="str">
        <f t="shared" si="12"/>
        <v>14.12. Sensibilisation aux cultures autochtones et réconciliation avec les peuples autochtones </v>
      </c>
      <c r="D99" s="89">
        <f>IF('Domaine 3 Politiques'!E25="o",1,0)</f>
        <v>0</v>
      </c>
      <c r="E99" s="89" t="str">
        <f>IF('Domaine 3 Politiques'!$F25=calculations!E$2,1,"")</f>
        <v/>
      </c>
      <c r="F99" s="89" t="str">
        <f>IF('Domaine 3 Politiques'!$F25=calculations!F$2,1,"")</f>
        <v/>
      </c>
      <c r="G99" s="89" t="str">
        <f>IF('Domaine 3 Politiques'!$F25=calculations!G$2,1,"")</f>
        <v/>
      </c>
      <c r="H99" s="89" t="str">
        <f>IF('Domaine 3 Politiques'!$F25=calculations!H$2,1,"")</f>
        <v/>
      </c>
      <c r="I99" s="27"/>
      <c r="J99" s="27"/>
      <c r="K99" s="27"/>
      <c r="L99" s="27"/>
      <c r="M99" s="27"/>
      <c r="N99" s="27"/>
      <c r="O99" s="27"/>
      <c r="P99" s="27"/>
      <c r="Q99" s="27"/>
      <c r="R99" s="27"/>
      <c r="S99" s="27"/>
      <c r="T99" s="27"/>
      <c r="U99" s="27"/>
      <c r="V99" s="27"/>
      <c r="W99" s="27"/>
      <c r="X99" s="27"/>
      <c r="Y99" s="27"/>
      <c r="Z99" t="str">
        <f t="shared" si="13"/>
        <v>14.12. Sensibilisation aux cultures autochtones et réconciliation avec les peuples autochtones </v>
      </c>
      <c r="AA99">
        <f>IF('Domaine 3 Politiques'!D25="o",1,0)+IF('Domaine 3 Politiques'!D25="L",1,0)</f>
        <v>1</v>
      </c>
      <c r="AB99" s="162" t="b">
        <f>IF(AND(AA99=1,'Domaine 3 Politiques'!E25="o"),"achieved",IF(AND(AA99=1,'Domaine 3 Politiques'!E25="n"),"not achieved",IF(AND(AA99=1,'Domaine 3 Politiques'!E25="s.o."),"N/A")))</f>
        <v>0</v>
      </c>
    </row>
    <row r="100" spans="1:28" x14ac:dyDescent="0.35">
      <c r="A100" s="90">
        <f>'Domaine 3 Politiques'!A26</f>
        <v>14.13</v>
      </c>
      <c r="B100" s="89" t="s">
        <v>91</v>
      </c>
      <c r="C100" s="89" t="str">
        <f t="shared" si="12"/>
        <v>14.13. Équité, diversité et inclusion (EDI)</v>
      </c>
      <c r="D100" s="89">
        <f>IF('Domaine 3 Politiques'!E26="o",1,0)</f>
        <v>0</v>
      </c>
      <c r="E100" s="89" t="str">
        <f>IF('Domaine 3 Politiques'!$F26=calculations!E$2,1,"")</f>
        <v/>
      </c>
      <c r="F100" s="89" t="str">
        <f>IF('Domaine 3 Politiques'!$F26=calculations!F$2,1,"")</f>
        <v/>
      </c>
      <c r="G100" s="89" t="str">
        <f>IF('Domaine 3 Politiques'!$F26=calculations!G$2,1,"")</f>
        <v/>
      </c>
      <c r="H100" s="89" t="str">
        <f>IF('Domaine 3 Politiques'!$F26=calculations!H$2,1,"")</f>
        <v/>
      </c>
      <c r="I100" s="27"/>
      <c r="J100" s="27"/>
      <c r="K100" s="27"/>
      <c r="L100" s="27"/>
      <c r="M100" s="27"/>
      <c r="N100" s="27"/>
      <c r="O100" s="27"/>
      <c r="P100" s="27"/>
      <c r="Q100" s="27"/>
      <c r="R100" s="27"/>
      <c r="S100" s="27"/>
      <c r="T100" s="27"/>
      <c r="U100" s="27"/>
      <c r="V100" s="27"/>
      <c r="W100" s="27"/>
      <c r="X100" s="27"/>
      <c r="Y100" s="27"/>
      <c r="Z100" t="str">
        <f t="shared" si="13"/>
        <v>14.13. Équité, diversité et inclusion (EDI)</v>
      </c>
      <c r="AA100">
        <f>IF('Domaine 3 Politiques'!D26="o",1,0)+IF('Domaine 3 Politiques'!D26="L",1,0)</f>
        <v>1</v>
      </c>
      <c r="AB100" s="162" t="b">
        <f>IF(AND(AA100=1,'Domaine 3 Politiques'!E26="o"),"achieved",IF(AND(AA100=1,'Domaine 3 Politiques'!E26="n"),"not achieved",IF(AND(AA100=1,'Domaine 3 Politiques'!E26="s.o."),"N/A")))</f>
        <v>0</v>
      </c>
    </row>
    <row r="101" spans="1:28" x14ac:dyDescent="0.35">
      <c r="A101" s="90"/>
      <c r="B101" s="89"/>
      <c r="C101" s="89"/>
      <c r="D101" s="89">
        <f>IF('Domaine 3 Politiques'!E27="o",1,0)</f>
        <v>0</v>
      </c>
      <c r="E101" s="89" t="str">
        <f>IF('Domaine 3 Politiques'!$F27=calculations!E$2,1,"")</f>
        <v/>
      </c>
      <c r="F101" s="89" t="str">
        <f>IF('Domaine 3 Politiques'!$F27=calculations!F$2,1,"")</f>
        <v/>
      </c>
      <c r="G101" s="89" t="str">
        <f>IF('Domaine 3 Politiques'!$F27=calculations!G$2,1,"")</f>
        <v/>
      </c>
      <c r="H101" s="89" t="str">
        <f>IF('Domaine 3 Politiques'!$F27=calculations!H$2,1,"")</f>
        <v/>
      </c>
      <c r="I101" s="27"/>
      <c r="J101" s="27"/>
      <c r="K101" s="27"/>
      <c r="L101" s="27"/>
      <c r="M101" s="27"/>
      <c r="N101" s="27"/>
      <c r="O101" s="27"/>
      <c r="P101" s="27"/>
      <c r="Q101" s="27"/>
      <c r="R101" s="27"/>
      <c r="S101" s="27"/>
      <c r="T101" s="27"/>
      <c r="U101" s="27"/>
      <c r="V101" s="27"/>
      <c r="W101" s="27"/>
      <c r="X101" s="27"/>
      <c r="Y101" s="27"/>
      <c r="Z101">
        <f t="shared" si="13"/>
        <v>0</v>
      </c>
      <c r="AA101">
        <f>IF('Domaine 3 Politiques'!D27="o",1,0)+IF('Domaine 3 Politiques'!D27="L",1,0)</f>
        <v>0</v>
      </c>
      <c r="AB101" s="162" t="b">
        <f>IF(AND(AA101=1,'Domaine 3 Politiques'!E27="o"),"achieved",IF(AND(AA101=1,'Domaine 3 Politiques'!E27="n"),"not achieved",IF(AND(AA101=1,'Domaine 3 Politiques'!E27="s.o."),"N/A")))</f>
        <v>0</v>
      </c>
    </row>
    <row r="102" spans="1:28" x14ac:dyDescent="0.35">
      <c r="A102" s="90">
        <f>'Domaine 3 Politiques'!A28</f>
        <v>15.1</v>
      </c>
      <c r="B102" s="89" t="s">
        <v>92</v>
      </c>
      <c r="C102" s="89" t="str">
        <f t="shared" si="12"/>
        <v>15.1. Politique relative à l’accès gratuit aux ordinateurs publics </v>
      </c>
      <c r="D102" s="89">
        <f>IF('Domaine 3 Politiques'!E28="o",1,0)</f>
        <v>0</v>
      </c>
      <c r="E102" s="89" t="str">
        <f>IF('Domaine 3 Politiques'!$F28=calculations!E$2,1,"")</f>
        <v/>
      </c>
      <c r="F102" s="89" t="str">
        <f>IF('Domaine 3 Politiques'!$F28=calculations!F$2,1,"")</f>
        <v/>
      </c>
      <c r="G102" s="89" t="str">
        <f>IF('Domaine 3 Politiques'!$F28=calculations!G$2,1,"")</f>
        <v/>
      </c>
      <c r="H102" s="89" t="str">
        <f>IF('Domaine 3 Politiques'!$F28=calculations!H$2,1,"")</f>
        <v/>
      </c>
      <c r="I102" s="27"/>
      <c r="J102" s="27"/>
      <c r="K102" s="27"/>
      <c r="L102" s="27"/>
      <c r="M102" s="27"/>
      <c r="N102" s="27"/>
      <c r="O102" s="27"/>
      <c r="P102" s="27"/>
      <c r="Q102" s="27"/>
      <c r="R102" s="27"/>
      <c r="S102" s="27"/>
      <c r="T102" s="27"/>
      <c r="U102" s="27"/>
      <c r="V102" s="27"/>
      <c r="W102" s="27"/>
      <c r="X102" s="27"/>
      <c r="Y102" s="27"/>
      <c r="Z102" t="str">
        <f t="shared" si="13"/>
        <v>15.1. Politique relative à l’accès gratuit aux ordinateurs publics </v>
      </c>
      <c r="AA102">
        <f>IF('Domaine 3 Politiques'!D28="o",1,0)+IF('Domaine 3 Politiques'!D28="L",1,0)</f>
        <v>1</v>
      </c>
      <c r="AB102" s="162" t="b">
        <f>IF(AND(AA102=1,'Domaine 3 Politiques'!E28="o"),"achieved",IF(AND(AA102=1,'Domaine 3 Politiques'!E28="n"),"not achieved",IF(AND(AA102=1,'Domaine 3 Politiques'!E28="s.o."),"N/A")))</f>
        <v>0</v>
      </c>
    </row>
    <row r="103" spans="1:28" x14ac:dyDescent="0.35">
      <c r="A103" s="90">
        <f>'Domaine 3 Politiques'!A29</f>
        <v>15.2</v>
      </c>
      <c r="B103" s="89" t="s">
        <v>93</v>
      </c>
      <c r="C103" s="89" t="str">
        <f t="shared" si="12"/>
        <v>15.2. Utilisation acceptable des systèmes électroniques de la bibliothèque </v>
      </c>
      <c r="D103" s="89">
        <f>IF('Domaine 3 Politiques'!E29="o",1,0)</f>
        <v>0</v>
      </c>
      <c r="E103" s="89" t="str">
        <f>IF('Domaine 3 Politiques'!$F29=calculations!E$2,1,"")</f>
        <v/>
      </c>
      <c r="F103" s="89" t="str">
        <f>IF('Domaine 3 Politiques'!$F29=calculations!F$2,1,"")</f>
        <v/>
      </c>
      <c r="G103" s="89" t="str">
        <f>IF('Domaine 3 Politiques'!$F29=calculations!G$2,1,"")</f>
        <v/>
      </c>
      <c r="H103" s="89" t="str">
        <f>IF('Domaine 3 Politiques'!$F29=calculations!H$2,1,"")</f>
        <v/>
      </c>
      <c r="I103" s="27"/>
      <c r="J103" s="27"/>
      <c r="K103" s="27"/>
      <c r="L103" s="27"/>
      <c r="M103" s="27"/>
      <c r="N103" s="27"/>
      <c r="O103" s="27"/>
      <c r="P103" s="27"/>
      <c r="Q103" s="27"/>
      <c r="R103" s="27"/>
      <c r="S103" s="27"/>
      <c r="T103" s="27"/>
      <c r="U103" s="27"/>
      <c r="V103" s="27"/>
      <c r="W103" s="27"/>
      <c r="X103" s="27"/>
      <c r="Y103" s="27"/>
      <c r="Z103" t="str">
        <f t="shared" si="13"/>
        <v>15.2. Utilisation acceptable des systèmes électroniques de la bibliothèque </v>
      </c>
      <c r="AA103">
        <f>IF('Domaine 3 Politiques'!D29="o",1,0)+IF('Domaine 3 Politiques'!D29="L",1,0)</f>
        <v>1</v>
      </c>
      <c r="AB103" s="162" t="b">
        <f>IF(AND(AA103=1,'Domaine 3 Politiques'!E29="o"),"achieved",IF(AND(AA103=1,'Domaine 3 Politiques'!E29="n"),"not achieved",IF(AND(AA103=1,'Domaine 3 Politiques'!E29="s.o."),"N/A")))</f>
        <v>0</v>
      </c>
    </row>
    <row r="104" spans="1:28" x14ac:dyDescent="0.35">
      <c r="A104" s="90">
        <f>'Domaine 3 Politiques'!A30</f>
        <v>15.3</v>
      </c>
      <c r="B104" s="89" t="s">
        <v>527</v>
      </c>
      <c r="C104" s="89" t="str">
        <f t="shared" si="12"/>
        <v>15.3. Contrôle du contenu sur Internet </v>
      </c>
      <c r="D104" s="89">
        <f>IF('Domaine 3 Politiques'!E30="o",1,0)</f>
        <v>0</v>
      </c>
      <c r="E104" s="89" t="str">
        <f>IF('Domaine 3 Politiques'!$F30=calculations!E$2,1,"")</f>
        <v/>
      </c>
      <c r="F104" s="89" t="str">
        <f>IF('Domaine 3 Politiques'!$F30=calculations!F$2,1,"")</f>
        <v/>
      </c>
      <c r="G104" s="89" t="str">
        <f>IF('Domaine 3 Politiques'!$F30=calculations!G$2,1,"")</f>
        <v/>
      </c>
      <c r="H104" s="89" t="str">
        <f>IF('Domaine 3 Politiques'!$F30=calculations!H$2,1,"")</f>
        <v/>
      </c>
      <c r="I104" s="27"/>
      <c r="J104" s="27"/>
      <c r="K104" s="27"/>
      <c r="L104" s="27"/>
      <c r="M104" s="27"/>
      <c r="N104" s="27"/>
      <c r="O104" s="27"/>
      <c r="P104" s="27"/>
      <c r="Q104" s="27"/>
      <c r="R104" s="27"/>
      <c r="S104" s="27"/>
      <c r="T104" s="27"/>
      <c r="U104" s="27"/>
      <c r="V104" s="27"/>
      <c r="W104" s="27"/>
      <c r="X104" s="27"/>
      <c r="Y104" s="27"/>
      <c r="Z104" t="str">
        <f t="shared" si="13"/>
        <v>15.3. Contrôle du contenu sur Internet </v>
      </c>
      <c r="AA104">
        <f>IF('Domaine 3 Politiques'!D30="o",1,0)+IF('Domaine 3 Politiques'!D30="L",1,0)</f>
        <v>1</v>
      </c>
      <c r="AB104" s="162" t="b">
        <f>IF(AND(AA104=1,'Domaine 3 Politiques'!E30="o"),"achieved",IF(AND(AA104=1,'Domaine 3 Politiques'!E30="n"),"not achieved",IF(AND(AA104=1,'Domaine 3 Politiques'!E30="s.o."),"N/A")))</f>
        <v>0</v>
      </c>
    </row>
    <row r="105" spans="1:28" x14ac:dyDescent="0.35">
      <c r="A105" s="90">
        <f>'Domaine 3 Politiques'!A31</f>
        <v>15.4</v>
      </c>
      <c r="B105" s="89" t="s">
        <v>528</v>
      </c>
      <c r="C105" s="89" t="str">
        <f t="shared" si="12"/>
        <v>15.4. Sécurité </v>
      </c>
      <c r="D105" s="89">
        <f>IF('Domaine 3 Politiques'!E31="o",1,0)</f>
        <v>0</v>
      </c>
      <c r="E105" s="89" t="str">
        <f>IF('Domaine 3 Politiques'!$F31=calculations!E$2,1,"")</f>
        <v/>
      </c>
      <c r="F105" s="89" t="str">
        <f>IF('Domaine 3 Politiques'!$F31=calculations!F$2,1,"")</f>
        <v/>
      </c>
      <c r="G105" s="89" t="str">
        <f>IF('Domaine 3 Politiques'!$F31=calculations!G$2,1,"")</f>
        <v/>
      </c>
      <c r="H105" s="89" t="str">
        <f>IF('Domaine 3 Politiques'!$F31=calculations!H$2,1,"")</f>
        <v/>
      </c>
      <c r="I105" s="27"/>
      <c r="J105" s="27"/>
      <c r="K105" s="27"/>
      <c r="L105" s="27"/>
      <c r="M105" s="27"/>
      <c r="N105" s="27"/>
      <c r="O105" s="27"/>
      <c r="P105" s="27"/>
      <c r="Q105" s="27"/>
      <c r="R105" s="27"/>
      <c r="S105" s="27"/>
      <c r="T105" s="27"/>
      <c r="U105" s="27"/>
      <c r="V105" s="27"/>
      <c r="W105" s="27"/>
      <c r="X105" s="27"/>
      <c r="Y105" s="27"/>
      <c r="Z105" t="str">
        <f t="shared" si="13"/>
        <v>15.4. Sécurité </v>
      </c>
      <c r="AA105">
        <f>IF('Domaine 3 Politiques'!D31="o",1,0)+IF('Domaine 3 Politiques'!D31="L",1,0)</f>
        <v>1</v>
      </c>
      <c r="AB105" s="162" t="b">
        <f>IF(AND(AA105=1,'Domaine 3 Politiques'!E31="o"),"achieved",IF(AND(AA105=1,'Domaine 3 Politiques'!E31="n"),"not achieved",IF(AND(AA105=1,'Domaine 3 Politiques'!E31="s.o."),"N/A")))</f>
        <v>0</v>
      </c>
    </row>
    <row r="106" spans="1:28" x14ac:dyDescent="0.35">
      <c r="A106" s="90">
        <f>'Domaine 3 Politiques'!A32</f>
        <v>15.5</v>
      </c>
      <c r="B106" s="89" t="s">
        <v>94</v>
      </c>
      <c r="C106" s="89" t="str">
        <f t="shared" si="12"/>
        <v>15.5. Utilisation de la technologie par le personnel </v>
      </c>
      <c r="D106" s="89">
        <f>IF('Domaine 3 Politiques'!E32="o",1,0)</f>
        <v>0</v>
      </c>
      <c r="E106" s="89" t="str">
        <f>IF('Domaine 3 Politiques'!$F32=calculations!E$2,1,"")</f>
        <v/>
      </c>
      <c r="F106" s="89" t="str">
        <f>IF('Domaine 3 Politiques'!$F32=calculations!F$2,1,"")</f>
        <v/>
      </c>
      <c r="G106" s="89" t="str">
        <f>IF('Domaine 3 Politiques'!$F32=calculations!G$2,1,"")</f>
        <v/>
      </c>
      <c r="H106" s="89" t="str">
        <f>IF('Domaine 3 Politiques'!$F32=calculations!H$2,1,"")</f>
        <v/>
      </c>
      <c r="I106" s="27"/>
      <c r="J106" s="27"/>
      <c r="K106" s="27"/>
      <c r="L106" s="27"/>
      <c r="M106" s="27"/>
      <c r="N106" s="27"/>
      <c r="O106" s="27"/>
      <c r="P106" s="27"/>
      <c r="Q106" s="27"/>
      <c r="R106" s="27"/>
      <c r="S106" s="27"/>
      <c r="T106" s="27"/>
      <c r="U106" s="27"/>
      <c r="V106" s="27"/>
      <c r="W106" s="27"/>
      <c r="X106" s="27"/>
      <c r="Y106" s="27"/>
      <c r="Z106" t="str">
        <f t="shared" si="13"/>
        <v>15.5. Utilisation de la technologie par le personnel </v>
      </c>
      <c r="AA106">
        <f>IF('Domaine 3 Politiques'!D32="o",1,0)+IF('Domaine 3 Politiques'!D32="L",1,0)</f>
        <v>0</v>
      </c>
      <c r="AB106" s="162" t="b">
        <f>IF(AND(AA106=1,'Domaine 3 Politiques'!E32="o"),"achieved",IF(AND(AA106=1,'Domaine 3 Politiques'!E32="n"),"not achieved",IF(AND(AA106=1,'Domaine 3 Politiques'!E32="s.o."),"N/A")))</f>
        <v>0</v>
      </c>
    </row>
    <row r="107" spans="1:28" x14ac:dyDescent="0.35">
      <c r="A107" s="90">
        <f>'Domaine 3 Politiques'!A33</f>
        <v>15.6</v>
      </c>
      <c r="B107" s="89" t="s">
        <v>529</v>
      </c>
      <c r="C107" s="89" t="str">
        <f t="shared" si="12"/>
        <v>15.6. Politique relative à l’IA </v>
      </c>
      <c r="D107" s="89">
        <f>IF('Domaine 3 Politiques'!E33="o",1,0)</f>
        <v>0</v>
      </c>
      <c r="E107" s="89" t="str">
        <f>IF('Domaine 3 Politiques'!$F33=calculations!E$2,1,"")</f>
        <v/>
      </c>
      <c r="F107" s="89" t="str">
        <f>IF('Domaine 3 Politiques'!$F33=calculations!F$2,1,"")</f>
        <v/>
      </c>
      <c r="G107" s="89" t="str">
        <f>IF('Domaine 3 Politiques'!$F33=calculations!G$2,1,"")</f>
        <v/>
      </c>
      <c r="H107" s="89" t="str">
        <f>IF('Domaine 3 Politiques'!$F33=calculations!H$2,1,"")</f>
        <v/>
      </c>
      <c r="I107" s="27"/>
      <c r="J107" s="27"/>
      <c r="K107" s="27"/>
      <c r="L107" s="27"/>
      <c r="M107" s="27"/>
      <c r="N107" s="27"/>
      <c r="O107" s="27"/>
      <c r="P107" s="27"/>
      <c r="Q107" s="27"/>
      <c r="R107" s="27"/>
      <c r="S107" s="27"/>
      <c r="T107" s="27"/>
      <c r="U107" s="27"/>
      <c r="V107" s="27"/>
      <c r="W107" s="27"/>
      <c r="X107" s="27"/>
      <c r="Y107" s="27"/>
      <c r="Z107" t="str">
        <f t="shared" si="13"/>
        <v>15.6. Politique relative à l’IA </v>
      </c>
      <c r="AA107">
        <f>IF('Domaine 3 Politiques'!D33="o",1,0)+IF('Domaine 3 Politiques'!D33="L",1,0)</f>
        <v>0</v>
      </c>
      <c r="AB107" s="162" t="b">
        <f>IF(AND(AA107=1,'Domaine 3 Politiques'!E33="o"),"achieved",IF(AND(AA107=1,'Domaine 3 Politiques'!E33="n"),"not achieved",IF(AND(AA107=1,'Domaine 3 Politiques'!E33="s.o."),"N/A")))</f>
        <v>0</v>
      </c>
    </row>
    <row r="108" spans="1:28" x14ac:dyDescent="0.35">
      <c r="A108" s="90">
        <f>'Domaine 3 Politiques'!A34</f>
        <v>0</v>
      </c>
      <c r="B108" s="89"/>
      <c r="C108" s="89"/>
      <c r="D108" s="89">
        <f>IF('Domaine 3 Politiques'!E34="o",1,0)</f>
        <v>0</v>
      </c>
      <c r="E108" s="89" t="str">
        <f>IF('Domaine 3 Politiques'!$F34=calculations!E$2,1,"")</f>
        <v/>
      </c>
      <c r="F108" s="89" t="str">
        <f>IF('Domaine 3 Politiques'!$F34=calculations!F$2,1,"")</f>
        <v/>
      </c>
      <c r="G108" s="89" t="str">
        <f>IF('Domaine 3 Politiques'!$F34=calculations!G$2,1,"")</f>
        <v/>
      </c>
      <c r="H108" s="89" t="str">
        <f>IF('Domaine 3 Politiques'!$F34=calculations!H$2,1,"")</f>
        <v/>
      </c>
      <c r="I108" s="27"/>
      <c r="J108" s="27"/>
      <c r="K108" s="27"/>
      <c r="L108" s="27"/>
      <c r="M108" s="27"/>
      <c r="N108" s="27"/>
      <c r="O108" s="27"/>
      <c r="P108" s="27"/>
      <c r="Q108" s="27"/>
      <c r="R108" s="27"/>
      <c r="S108" s="27"/>
      <c r="T108" s="27"/>
      <c r="U108" s="27"/>
      <c r="V108" s="27"/>
      <c r="W108" s="27"/>
      <c r="X108" s="27"/>
      <c r="Y108" s="27"/>
      <c r="Z108">
        <f t="shared" si="13"/>
        <v>0</v>
      </c>
      <c r="AA108">
        <f>IF('Domaine 3 Politiques'!D34="o",1,0)+IF('Domaine 3 Politiques'!D34="L",1,0)</f>
        <v>0</v>
      </c>
      <c r="AB108" s="162" t="b">
        <f>IF(AND(AA108=1,'Domaine 3 Politiques'!E34="o"),"achieved",IF(AND(AA108=1,'Domaine 3 Politiques'!E34="n"),"not achieved",IF(AND(AA108=1,'Domaine 3 Politiques'!E34="s.o."),"N/A")))</f>
        <v>0</v>
      </c>
    </row>
    <row r="109" spans="1:28" x14ac:dyDescent="0.35">
      <c r="A109" s="90">
        <f>'Domaine 3 Politiques'!A35</f>
        <v>0</v>
      </c>
      <c r="B109" s="89"/>
      <c r="C109" s="89"/>
      <c r="D109" s="89">
        <f>IF('Domaine 3 Politiques'!E35="o",1,0)</f>
        <v>0</v>
      </c>
      <c r="E109" s="89" t="str">
        <f>IF('Domaine 3 Politiques'!$F35=calculations!E$2,1,"")</f>
        <v/>
      </c>
      <c r="F109" s="89" t="str">
        <f>IF('Domaine 3 Politiques'!$F35=calculations!F$2,1,"")</f>
        <v/>
      </c>
      <c r="G109" s="89" t="str">
        <f>IF('Domaine 3 Politiques'!$F35=calculations!G$2,1,"")</f>
        <v/>
      </c>
      <c r="H109" s="89" t="str">
        <f>IF('Domaine 3 Politiques'!$F35=calculations!H$2,1,"")</f>
        <v/>
      </c>
      <c r="I109" s="27"/>
      <c r="J109" s="27"/>
      <c r="K109" s="27"/>
      <c r="L109" s="27"/>
      <c r="M109" s="27"/>
      <c r="N109" s="27"/>
      <c r="O109" s="27"/>
      <c r="P109" s="27"/>
      <c r="Q109" s="27"/>
      <c r="R109" s="27"/>
      <c r="S109" s="27"/>
      <c r="T109" s="27"/>
      <c r="U109" s="27"/>
      <c r="V109" s="27"/>
      <c r="W109" s="27"/>
      <c r="X109" s="27"/>
      <c r="Y109" s="27"/>
      <c r="Z109">
        <f t="shared" si="13"/>
        <v>0</v>
      </c>
      <c r="AA109">
        <f>IF('Domaine 3 Politiques'!D35="o",1,0)+IF('Domaine 3 Politiques'!D35="L",1,0)</f>
        <v>0</v>
      </c>
      <c r="AB109" s="162" t="b">
        <f>IF(AND(AA109=1,'Domaine 3 Politiques'!E35="o"),"achieved",IF(AND(AA109=1,'Domaine 3 Politiques'!E35="n"),"not achieved",IF(AND(AA109=1,'Domaine 3 Politiques'!E35="s.o."),"N/A")))</f>
        <v>0</v>
      </c>
    </row>
    <row r="110" spans="1:28" x14ac:dyDescent="0.35">
      <c r="A110" s="90">
        <f>'Domaine 3 Politiques'!A36</f>
        <v>0</v>
      </c>
      <c r="B110" s="89"/>
      <c r="C110" s="89"/>
      <c r="D110" s="89">
        <f>IF('Domaine 3 Politiques'!E36="o",1,0)</f>
        <v>0</v>
      </c>
      <c r="E110" s="89" t="str">
        <f>IF('Domaine 3 Politiques'!$F36=calculations!E$2,1,"")</f>
        <v/>
      </c>
      <c r="F110" s="89" t="str">
        <f>IF('Domaine 3 Politiques'!$F36=calculations!F$2,1,"")</f>
        <v/>
      </c>
      <c r="G110" s="89" t="str">
        <f>IF('Domaine 3 Politiques'!$F36=calculations!G$2,1,"")</f>
        <v/>
      </c>
      <c r="H110" s="89" t="str">
        <f>IF('Domaine 3 Politiques'!$F36=calculations!H$2,1,"")</f>
        <v/>
      </c>
      <c r="I110" s="27"/>
      <c r="J110" s="27"/>
      <c r="K110" s="27"/>
      <c r="L110" s="27"/>
      <c r="M110" s="27"/>
      <c r="N110" s="27"/>
      <c r="O110" s="27"/>
      <c r="P110" s="27"/>
      <c r="Q110" s="27"/>
      <c r="R110" s="27"/>
      <c r="S110" s="27"/>
      <c r="T110" s="27"/>
      <c r="U110" s="27"/>
      <c r="V110" s="27"/>
      <c r="W110" s="27"/>
      <c r="X110" s="27"/>
      <c r="Y110" s="27"/>
      <c r="Z110">
        <f t="shared" si="13"/>
        <v>0</v>
      </c>
      <c r="AA110">
        <f>IF('Domaine 3 Politiques'!D36="o",1,0)+IF('Domaine 3 Politiques'!D36="L",1,0)</f>
        <v>0</v>
      </c>
      <c r="AB110" s="162" t="b">
        <f>IF(AND(AA110=1,'Domaine 3 Politiques'!E36="o"),"achieved",IF(AND(AA110=1,'Domaine 3 Politiques'!E36="n"),"not achieved",IF(AND(AA110=1,'Domaine 3 Politiques'!E36="s.o."),"N/A")))</f>
        <v>0</v>
      </c>
    </row>
    <row r="111" spans="1:28" x14ac:dyDescent="0.35">
      <c r="A111" s="157">
        <f>COUNTIF(A77:A110,"&gt;0")-COUNTIF('Domaine 3 Politiques'!E:E,"S.O.")</f>
        <v>28</v>
      </c>
      <c r="B111" s="158" t="s">
        <v>14</v>
      </c>
      <c r="C111" s="158"/>
      <c r="D111" s="158">
        <f>SUM(D77:D110)</f>
        <v>0</v>
      </c>
      <c r="E111" s="158">
        <f t="shared" ref="E111:H111" si="15">SUM(E77:E110)</f>
        <v>0</v>
      </c>
      <c r="F111" s="158">
        <f t="shared" si="15"/>
        <v>0</v>
      </c>
      <c r="G111" s="158">
        <f t="shared" si="15"/>
        <v>0</v>
      </c>
      <c r="H111" s="158">
        <f t="shared" si="15"/>
        <v>0</v>
      </c>
      <c r="I111" s="27"/>
      <c r="J111" s="27"/>
      <c r="K111" s="27"/>
      <c r="L111" s="27"/>
      <c r="M111" s="27"/>
      <c r="N111" s="27"/>
      <c r="O111" s="27"/>
      <c r="P111" s="27"/>
      <c r="Q111" s="27"/>
      <c r="R111" s="27"/>
      <c r="S111" s="27"/>
      <c r="T111" s="27"/>
      <c r="U111" s="27"/>
      <c r="V111" s="27"/>
      <c r="W111" s="27"/>
      <c r="X111" s="27"/>
      <c r="Y111" s="27"/>
      <c r="Z111" s="164" t="s">
        <v>14</v>
      </c>
      <c r="AA111" s="164">
        <f>SUM(AA77:AA110)-COUNTIF(AB77:AB110,"n/a")</f>
        <v>20</v>
      </c>
      <c r="AB111" s="163">
        <f>COUNTIF(AB77:AB110,"ACHIEVED")</f>
        <v>0</v>
      </c>
    </row>
    <row r="112" spans="1:28" x14ac:dyDescent="0.35">
      <c r="A112" s="90"/>
      <c r="B112" s="89"/>
      <c r="C112" s="89"/>
      <c r="D112" s="89"/>
      <c r="E112" s="89"/>
      <c r="F112" s="89"/>
      <c r="G112" s="89"/>
      <c r="H112" s="89"/>
      <c r="I112" s="27"/>
      <c r="J112" s="27"/>
      <c r="K112" s="27"/>
      <c r="L112" s="27"/>
      <c r="M112" s="27"/>
      <c r="N112" s="27"/>
      <c r="O112" s="27"/>
      <c r="P112" s="27"/>
      <c r="Q112" s="27"/>
      <c r="R112" s="27"/>
      <c r="S112" s="27"/>
      <c r="T112" s="27"/>
      <c r="U112" s="27"/>
      <c r="V112" s="27"/>
      <c r="W112" s="27"/>
      <c r="X112" s="27"/>
      <c r="Y112" s="27"/>
      <c r="Z112">
        <f t="shared" si="13"/>
        <v>0</v>
      </c>
    </row>
    <row r="113" spans="1:28" x14ac:dyDescent="0.35">
      <c r="A113" s="90">
        <f>'Domaine 4 Personnel'!A3</f>
        <v>16.100000000000001</v>
      </c>
      <c r="B113" s="89" t="s">
        <v>95</v>
      </c>
      <c r="C113" s="89" t="str">
        <f t="shared" si="12"/>
        <v xml:space="preserve">16.1. Politique relative au personnel </v>
      </c>
      <c r="D113" s="89">
        <f>IF('Domaine 4 Personnel'!E3="o",1,0)</f>
        <v>0</v>
      </c>
      <c r="E113" s="89" t="str">
        <f>IF('Domaine 4 Personnel'!$F3=calculations!E$2,1,"")</f>
        <v/>
      </c>
      <c r="F113" s="89" t="str">
        <f>IF('Domaine 4 Personnel'!$F3=calculations!F$2,1,"")</f>
        <v/>
      </c>
      <c r="G113" s="89" t="str">
        <f>IF('Domaine 4 Personnel'!$F3=calculations!G$2,1,"")</f>
        <v/>
      </c>
      <c r="H113" s="89" t="str">
        <f>IF('Domaine 4 Personnel'!$F3=calculations!H$2,1,"")</f>
        <v/>
      </c>
      <c r="I113" s="27"/>
      <c r="J113" s="27"/>
      <c r="K113" s="27"/>
      <c r="L113" s="27"/>
      <c r="M113" s="27"/>
      <c r="N113" s="27"/>
      <c r="O113" s="27"/>
      <c r="P113" s="27"/>
      <c r="Q113" s="27"/>
      <c r="R113" s="27"/>
      <c r="S113" s="27"/>
      <c r="T113" s="27"/>
      <c r="U113" s="27"/>
      <c r="V113" s="27"/>
      <c r="W113" s="27"/>
      <c r="X113" s="27"/>
      <c r="Y113" s="27"/>
      <c r="Z113" t="str">
        <f t="shared" si="13"/>
        <v xml:space="preserve">16.1. Politique relative au personnel </v>
      </c>
      <c r="AA113">
        <f>IF('Domaine 4 Personnel'!D3="o",1,0)+IF('Domaine 4 Personnel'!D3="L",1,0)</f>
        <v>1</v>
      </c>
      <c r="AB113" s="162" t="b">
        <f>IF(AND(AA113=1,'Domaine 4 Personnel'!E3="o"),"achieved",IF(AND(AA113=1,'Domaine 4 Personnel'!E39="n"),"not achieved",IF(AND(AA113=1,'Domaine 4 Personnel'!E39="s.o."),"N/A")))</f>
        <v>0</v>
      </c>
    </row>
    <row r="114" spans="1:28" x14ac:dyDescent="0.35">
      <c r="A114" s="90">
        <f>'Domaine 4 Personnel'!A4</f>
        <v>16.2</v>
      </c>
      <c r="B114" s="89" t="s">
        <v>96</v>
      </c>
      <c r="C114" s="89" t="str">
        <f t="shared" si="12"/>
        <v xml:space="preserve">16.2. Distribution de la politique </v>
      </c>
      <c r="D114" s="89">
        <f>IF('Domaine 4 Personnel'!E4="o",1,0)</f>
        <v>0</v>
      </c>
      <c r="E114" s="89" t="str">
        <f>IF('Domaine 4 Personnel'!$F4=calculations!E$2,1,"")</f>
        <v/>
      </c>
      <c r="F114" s="89" t="str">
        <f>IF('Domaine 4 Personnel'!$F4=calculations!F$2,1,"")</f>
        <v/>
      </c>
      <c r="G114" s="89" t="str">
        <f>IF('Domaine 4 Personnel'!$F4=calculations!G$2,1,"")</f>
        <v/>
      </c>
      <c r="H114" s="89" t="str">
        <f>IF('Domaine 4 Personnel'!$F4=calculations!H$2,1,"")</f>
        <v/>
      </c>
      <c r="I114" s="27"/>
      <c r="J114" s="27"/>
      <c r="K114" s="27"/>
      <c r="L114" s="27"/>
      <c r="M114" s="27"/>
      <c r="N114" s="27"/>
      <c r="O114" s="27"/>
      <c r="P114" s="27"/>
      <c r="Q114" s="27"/>
      <c r="R114" s="27"/>
      <c r="S114" s="27"/>
      <c r="T114" s="27"/>
      <c r="U114" s="27"/>
      <c r="V114" s="27"/>
      <c r="W114" s="27"/>
      <c r="X114" s="27"/>
      <c r="Y114" s="27"/>
      <c r="Z114" t="str">
        <f t="shared" si="13"/>
        <v xml:space="preserve">16.2. Distribution de la politique </v>
      </c>
      <c r="AA114">
        <f>IF('Domaine 4 Personnel'!D4="o",1,0)+IF('Domaine 4 Personnel'!D4="L",1,0)</f>
        <v>1</v>
      </c>
      <c r="AB114" s="162" t="b">
        <f>IF(AND(AA114=1,'Domaine 4 Personnel'!E4="o"),"achieved",IF(AND(AA114=1,'Domaine 4 Personnel'!E40="n"),"not achieved",IF(AND(AA114=1,'Domaine 4 Personnel'!E40="s.o."),"N/A")))</f>
        <v>0</v>
      </c>
    </row>
    <row r="115" spans="1:28" x14ac:dyDescent="0.35">
      <c r="A115" s="90">
        <f>'Domaine 4 Personnel'!A5</f>
        <v>16.3</v>
      </c>
      <c r="B115" s="89" t="s">
        <v>97</v>
      </c>
      <c r="C115" s="89" t="str">
        <f t="shared" si="12"/>
        <v xml:space="preserve">16.3. Descriptions de travail </v>
      </c>
      <c r="D115" s="89">
        <f>IF('Domaine 4 Personnel'!E5="o",1,0)</f>
        <v>0</v>
      </c>
      <c r="E115" s="89" t="str">
        <f>IF('Domaine 4 Personnel'!$F5=calculations!E$2,1,"")</f>
        <v/>
      </c>
      <c r="F115" s="89" t="str">
        <f>IF('Domaine 4 Personnel'!$F5=calculations!F$2,1,"")</f>
        <v/>
      </c>
      <c r="G115" s="89" t="str">
        <f>IF('Domaine 4 Personnel'!$F5=calculations!G$2,1,"")</f>
        <v/>
      </c>
      <c r="H115" s="89" t="str">
        <f>IF('Domaine 4 Personnel'!$F5=calculations!H$2,1,"")</f>
        <v/>
      </c>
      <c r="I115" s="27"/>
      <c r="J115" s="27"/>
      <c r="K115" s="27"/>
      <c r="L115" s="27"/>
      <c r="M115" s="27"/>
      <c r="N115" s="27"/>
      <c r="O115" s="27"/>
      <c r="P115" s="27"/>
      <c r="Q115" s="27"/>
      <c r="R115" s="27"/>
      <c r="S115" s="27"/>
      <c r="T115" s="27"/>
      <c r="U115" s="27"/>
      <c r="V115" s="27"/>
      <c r="W115" s="27"/>
      <c r="X115" s="27"/>
      <c r="Y115" s="27"/>
      <c r="Z115" t="str">
        <f t="shared" si="13"/>
        <v xml:space="preserve">16.3. Descriptions de travail </v>
      </c>
      <c r="AA115">
        <f>IF('Domaine 4 Personnel'!D5="o",1,0)+IF('Domaine 4 Personnel'!D5="L",1,0)</f>
        <v>1</v>
      </c>
      <c r="AB115" s="162" t="b">
        <f>IF(AND(AA115=1,'Domaine 4 Personnel'!E5="o"),"achieved",IF(AND(AA115=1,'Domaine 4 Personnel'!E41="n"),"not achieved",IF(AND(AA115=1,'Domaine 4 Personnel'!E41="s.o."),"N/A")))</f>
        <v>0</v>
      </c>
    </row>
    <row r="116" spans="1:28" x14ac:dyDescent="0.35">
      <c r="A116" s="90">
        <f>'Domaine 4 Personnel'!A6</f>
        <v>16.399999999999999</v>
      </c>
      <c r="B116" s="89" t="s">
        <v>98</v>
      </c>
      <c r="C116" s="89" t="str">
        <f t="shared" ref="C116:C182" si="16">CONCATENATE(A116,"."," ",B116)</f>
        <v>16.4. Échelles salariales </v>
      </c>
      <c r="D116" s="89">
        <f>IF('Domaine 4 Personnel'!E6="o",1,0)</f>
        <v>0</v>
      </c>
      <c r="E116" s="89" t="str">
        <f>IF('Domaine 4 Personnel'!$F6=calculations!E$2,1,"")</f>
        <v/>
      </c>
      <c r="F116" s="89" t="str">
        <f>IF('Domaine 4 Personnel'!$F6=calculations!F$2,1,"")</f>
        <v/>
      </c>
      <c r="G116" s="89" t="str">
        <f>IF('Domaine 4 Personnel'!$F6=calculations!G$2,1,"")</f>
        <v/>
      </c>
      <c r="H116" s="89" t="str">
        <f>IF('Domaine 4 Personnel'!$F6=calculations!H$2,1,"")</f>
        <v/>
      </c>
      <c r="I116" s="27"/>
      <c r="J116" s="27"/>
      <c r="K116" s="27"/>
      <c r="L116" s="27"/>
      <c r="M116" s="27"/>
      <c r="N116" s="27"/>
      <c r="O116" s="27"/>
      <c r="P116" s="27"/>
      <c r="Q116" s="27"/>
      <c r="R116" s="27"/>
      <c r="S116" s="27"/>
      <c r="T116" s="27"/>
      <c r="U116" s="27"/>
      <c r="V116" s="27"/>
      <c r="W116" s="27"/>
      <c r="X116" s="27"/>
      <c r="Y116" s="27"/>
      <c r="Z116" t="str">
        <f t="shared" si="13"/>
        <v>16.4. Échelles salariales </v>
      </c>
      <c r="AA116">
        <f>IF('Domaine 4 Personnel'!D6="o",1,0)+IF('Domaine 4 Personnel'!D6="L",1,0)</f>
        <v>1</v>
      </c>
      <c r="AB116" s="162" t="b">
        <f>IF(AND(AA116=1,'Domaine 4 Personnel'!E6="o"),"achieved",IF(AND(AA116=1,'Domaine 4 Personnel'!E42="n"),"not achieved",IF(AND(AA116=1,'Domaine 4 Personnel'!E42="s.o."),"N/A")))</f>
        <v>0</v>
      </c>
    </row>
    <row r="117" spans="1:28" x14ac:dyDescent="0.35">
      <c r="A117" s="90">
        <f>'Domaine 4 Personnel'!A7</f>
        <v>16.5</v>
      </c>
      <c r="B117" s="89" t="s">
        <v>99</v>
      </c>
      <c r="C117" s="89" t="str">
        <f t="shared" si="16"/>
        <v xml:space="preserve">16.5. Personnel rémunéré </v>
      </c>
      <c r="D117" s="89">
        <f>IF('Domaine 4 Personnel'!E7="o",1,0)</f>
        <v>0</v>
      </c>
      <c r="E117" s="89" t="str">
        <f>IF('Domaine 4 Personnel'!$F7=calculations!E$2,1,"")</f>
        <v/>
      </c>
      <c r="F117" s="89" t="str">
        <f>IF('Domaine 4 Personnel'!$F7=calculations!F$2,1,"")</f>
        <v/>
      </c>
      <c r="G117" s="89" t="str">
        <f>IF('Domaine 4 Personnel'!$F7=calculations!G$2,1,"")</f>
        <v/>
      </c>
      <c r="H117" s="89" t="str">
        <f>IF('Domaine 4 Personnel'!$F7=calculations!H$2,1,"")</f>
        <v/>
      </c>
      <c r="I117" s="27"/>
      <c r="J117" s="27"/>
      <c r="K117" s="27"/>
      <c r="L117" s="27"/>
      <c r="M117" s="27"/>
      <c r="N117" s="27"/>
      <c r="O117" s="27"/>
      <c r="P117" s="27"/>
      <c r="Q117" s="27"/>
      <c r="R117" s="27"/>
      <c r="S117" s="27"/>
      <c r="T117" s="27"/>
      <c r="U117" s="27"/>
      <c r="V117" s="27"/>
      <c r="W117" s="27"/>
      <c r="X117" s="27"/>
      <c r="Y117" s="27"/>
      <c r="Z117" t="str">
        <f t="shared" si="13"/>
        <v xml:space="preserve">16.5. Personnel rémunéré </v>
      </c>
      <c r="AA117">
        <f>IF('Domaine 4 Personnel'!D7="o",1,0)+IF('Domaine 4 Personnel'!D7="L",1,0)</f>
        <v>1</v>
      </c>
      <c r="AB117" s="162" t="b">
        <f>IF(AND(AA117=1,'Domaine 4 Personnel'!E7="o"),"achieved",IF(AND(AA117=1,'Domaine 4 Personnel'!E43="n"),"not achieved",IF(AND(AA117=1,'Domaine 4 Personnel'!E43="s.o."),"N/A")))</f>
        <v>0</v>
      </c>
    </row>
    <row r="118" spans="1:28" x14ac:dyDescent="0.35">
      <c r="A118" s="90">
        <f>'Domaine 4 Personnel'!A8</f>
        <v>16.600000000000001</v>
      </c>
      <c r="B118" s="89" t="s">
        <v>100</v>
      </c>
      <c r="C118" s="89" t="str">
        <f t="shared" si="16"/>
        <v xml:space="preserve">16.6. Heures administratives </v>
      </c>
      <c r="D118" s="89">
        <f>IF('Domaine 4 Personnel'!E8="o",1,0)</f>
        <v>0</v>
      </c>
      <c r="E118" s="89" t="str">
        <f>IF('Domaine 4 Personnel'!$F8=calculations!E$2,1,"")</f>
        <v/>
      </c>
      <c r="F118" s="89" t="str">
        <f>IF('Domaine 4 Personnel'!$F8=calculations!F$2,1,"")</f>
        <v/>
      </c>
      <c r="G118" s="89" t="str">
        <f>IF('Domaine 4 Personnel'!$F8=calculations!G$2,1,"")</f>
        <v/>
      </c>
      <c r="H118" s="89" t="str">
        <f>IF('Domaine 4 Personnel'!$F8=calculations!H$2,1,"")</f>
        <v/>
      </c>
      <c r="I118" s="27"/>
      <c r="J118" s="27"/>
      <c r="K118" s="27"/>
      <c r="L118" s="27"/>
      <c r="M118" s="27"/>
      <c r="N118" s="27"/>
      <c r="O118" s="27"/>
      <c r="P118" s="27"/>
      <c r="Q118" s="27"/>
      <c r="R118" s="27"/>
      <c r="S118" s="27"/>
      <c r="T118" s="27"/>
      <c r="U118" s="27"/>
      <c r="V118" s="27"/>
      <c r="W118" s="27"/>
      <c r="X118" s="27"/>
      <c r="Y118" s="27"/>
      <c r="Z118" t="str">
        <f t="shared" si="13"/>
        <v xml:space="preserve">16.6. Heures administratives </v>
      </c>
      <c r="AA118">
        <f>IF('Domaine 4 Personnel'!D8="o",1,0)+IF('Domaine 4 Personnel'!D8="L",1,0)</f>
        <v>0</v>
      </c>
      <c r="AB118" s="162" t="b">
        <f>IF(AND(AA118=1,'Domaine 4 Personnel'!E8="o"),"achieved",IF(AND(AA118=1,'Domaine 4 Personnel'!E44="n"),"not achieved",IF(AND(AA118=1,'Domaine 4 Personnel'!E44="s.o."),"N/A")))</f>
        <v>0</v>
      </c>
    </row>
    <row r="119" spans="1:28" x14ac:dyDescent="0.35">
      <c r="A119" s="90">
        <f>'Domaine 4 Personnel'!A9</f>
        <v>16.7</v>
      </c>
      <c r="B119" s="89" t="s">
        <v>101</v>
      </c>
      <c r="C119" s="89" t="str">
        <f t="shared" si="16"/>
        <v>16.7. Politique relative aux bénévoles </v>
      </c>
      <c r="D119" s="89">
        <f>IF('Domaine 4 Personnel'!E9="o",1,0)</f>
        <v>0</v>
      </c>
      <c r="E119" s="89" t="str">
        <f>IF('Domaine 4 Personnel'!$F9=calculations!E$2,1,"")</f>
        <v/>
      </c>
      <c r="F119" s="89" t="str">
        <f>IF('Domaine 4 Personnel'!$F9=calculations!F$2,1,"")</f>
        <v/>
      </c>
      <c r="G119" s="89" t="str">
        <f>IF('Domaine 4 Personnel'!$F9=calculations!G$2,1,"")</f>
        <v/>
      </c>
      <c r="H119" s="89" t="str">
        <f>IF('Domaine 4 Personnel'!$F9=calculations!H$2,1,"")</f>
        <v/>
      </c>
      <c r="I119" s="27"/>
      <c r="J119" s="27"/>
      <c r="K119" s="27"/>
      <c r="L119" s="27"/>
      <c r="M119" s="27"/>
      <c r="N119" s="27"/>
      <c r="O119" s="27"/>
      <c r="P119" s="27"/>
      <c r="Q119" s="27"/>
      <c r="R119" s="27"/>
      <c r="S119" s="27"/>
      <c r="T119" s="27"/>
      <c r="U119" s="27"/>
      <c r="V119" s="27"/>
      <c r="W119" s="27"/>
      <c r="X119" s="27"/>
      <c r="Y119" s="27"/>
      <c r="Z119" t="str">
        <f t="shared" si="13"/>
        <v>16.7. Politique relative aux bénévoles </v>
      </c>
      <c r="AA119">
        <f>IF('Domaine 4 Personnel'!D9="o",1,0)+IF('Domaine 4 Personnel'!D9="L",1,0)</f>
        <v>1</v>
      </c>
      <c r="AB119" s="162" t="b">
        <f>IF(AND(AA119=1,'Domaine 4 Personnel'!E9="o"),"achieved",IF(AND(AA119=1,'Domaine 4 Personnel'!E45="n"),"not achieved",IF(AND(AA119=1,'Domaine 4 Personnel'!E45="s.o."),"N/A")))</f>
        <v>0</v>
      </c>
    </row>
    <row r="120" spans="1:28" x14ac:dyDescent="0.35">
      <c r="A120" s="90">
        <f>'Domaine 4 Personnel'!A10</f>
        <v>0</v>
      </c>
      <c r="B120" s="89"/>
      <c r="C120" s="89" t="str">
        <f t="shared" si="16"/>
        <v xml:space="preserve">0. </v>
      </c>
      <c r="D120" s="89">
        <f>IF('Domaine 4 Personnel'!E10="o",1,0)</f>
        <v>0</v>
      </c>
      <c r="E120" s="89" t="str">
        <f>IF('Domaine 4 Personnel'!$F10=calculations!E$2,1,"")</f>
        <v/>
      </c>
      <c r="F120" s="89" t="str">
        <f>IF('Domaine 4 Personnel'!$F10=calculations!F$2,1,"")</f>
        <v/>
      </c>
      <c r="G120" s="89" t="str">
        <f>IF('Domaine 4 Personnel'!$F10=calculations!G$2,1,"")</f>
        <v/>
      </c>
      <c r="H120" s="89" t="str">
        <f>IF('Domaine 4 Personnel'!$F10=calculations!H$2,1,"")</f>
        <v/>
      </c>
      <c r="I120" s="27"/>
      <c r="J120" s="27"/>
      <c r="K120" s="27"/>
      <c r="L120" s="27"/>
      <c r="M120" s="27"/>
      <c r="N120" s="27"/>
      <c r="O120" s="27"/>
      <c r="P120" s="27"/>
      <c r="Q120" s="27"/>
      <c r="R120" s="27"/>
      <c r="S120" s="27"/>
      <c r="T120" s="27"/>
      <c r="U120" s="27"/>
      <c r="V120" s="27"/>
      <c r="W120" s="27"/>
      <c r="X120" s="27"/>
      <c r="Y120" s="27"/>
      <c r="Z120" t="str">
        <f t="shared" si="13"/>
        <v xml:space="preserve">0. </v>
      </c>
      <c r="AA120">
        <f>IF('Domaine 4 Personnel'!D10="o",1,0)+IF('Domaine 4 Personnel'!D10="L",1,0)</f>
        <v>0</v>
      </c>
      <c r="AB120" s="162" t="b">
        <f>IF(AND(AA120=1,'Domaine 4 Personnel'!E10="o"),"achieved",IF(AND(AA120=1,'Domaine 4 Personnel'!E46="n"),"not achieved",IF(AND(AA120=1,'Domaine 4 Personnel'!E46="s.o."),"N/A")))</f>
        <v>0</v>
      </c>
    </row>
    <row r="121" spans="1:28" x14ac:dyDescent="0.35">
      <c r="A121" s="90">
        <f>'Domaine 4 Personnel'!A11</f>
        <v>17.100000000000001</v>
      </c>
      <c r="B121" s="89" t="s">
        <v>102</v>
      </c>
      <c r="C121" s="89" t="str">
        <f t="shared" si="16"/>
        <v>17.1. Évaluation du rendement </v>
      </c>
      <c r="D121" s="89">
        <f>IF('Domaine 4 Personnel'!E11="o",1,0)</f>
        <v>0</v>
      </c>
      <c r="E121" s="89" t="str">
        <f>IF('Domaine 4 Personnel'!$F11=calculations!E$2,1,"")</f>
        <v/>
      </c>
      <c r="F121" s="89" t="str">
        <f>IF('Domaine 4 Personnel'!$F11=calculations!F$2,1,"")</f>
        <v/>
      </c>
      <c r="G121" s="89" t="str">
        <f>IF('Domaine 4 Personnel'!$F11=calculations!G$2,1,"")</f>
        <v/>
      </c>
      <c r="H121" s="89" t="str">
        <f>IF('Domaine 4 Personnel'!$F11=calculations!H$2,1,"")</f>
        <v/>
      </c>
      <c r="I121" s="27"/>
      <c r="J121" s="27"/>
      <c r="K121" s="27"/>
      <c r="L121" s="27"/>
      <c r="M121" s="27"/>
      <c r="N121" s="27"/>
      <c r="O121" s="27"/>
      <c r="P121" s="27"/>
      <c r="Q121" s="27"/>
      <c r="R121" s="27"/>
      <c r="S121" s="27"/>
      <c r="T121" s="27"/>
      <c r="U121" s="27"/>
      <c r="V121" s="27"/>
      <c r="W121" s="27"/>
      <c r="X121" s="27"/>
      <c r="Y121" s="27"/>
      <c r="Z121" t="str">
        <f t="shared" si="13"/>
        <v>17.1. Évaluation du rendement </v>
      </c>
      <c r="AA121">
        <f>IF('Domaine 4 Personnel'!D11="o",1,0)+IF('Domaine 4 Personnel'!D11="L",1,0)</f>
        <v>1</v>
      </c>
      <c r="AB121" s="162" t="b">
        <f>IF(AND(AA121=1,'Domaine 4 Personnel'!E11="o"),"achieved",IF(AND(AA121=1,'Domaine 4 Personnel'!E47="n"),"not achieved",IF(AND(AA121=1,'Domaine 4 Personnel'!E47="s.o."),"N/A")))</f>
        <v>0</v>
      </c>
    </row>
    <row r="122" spans="1:28" x14ac:dyDescent="0.35">
      <c r="A122" s="90">
        <f>'Domaine 4 Personnel'!A12</f>
        <v>17.2</v>
      </c>
      <c r="B122" s="89" t="s">
        <v>103</v>
      </c>
      <c r="C122" s="89" t="str">
        <f t="shared" si="16"/>
        <v xml:space="preserve">17.2. Évaluation du directeur général </v>
      </c>
      <c r="D122" s="89">
        <f>IF('Domaine 4 Personnel'!E12="o",1,0)</f>
        <v>0</v>
      </c>
      <c r="E122" s="89" t="str">
        <f>IF('Domaine 4 Personnel'!$F12=calculations!E$2,1,"")</f>
        <v/>
      </c>
      <c r="F122" s="89" t="str">
        <f>IF('Domaine 4 Personnel'!$F12=calculations!F$2,1,"")</f>
        <v/>
      </c>
      <c r="G122" s="89" t="str">
        <f>IF('Domaine 4 Personnel'!$F12=calculations!G$2,1,"")</f>
        <v/>
      </c>
      <c r="H122" s="89" t="str">
        <f>IF('Domaine 4 Personnel'!$F12=calculations!H$2,1,"")</f>
        <v/>
      </c>
      <c r="I122" s="27"/>
      <c r="J122" s="27"/>
      <c r="K122" s="27"/>
      <c r="L122" s="27"/>
      <c r="M122" s="27"/>
      <c r="N122" s="27"/>
      <c r="O122" s="27"/>
      <c r="P122" s="27"/>
      <c r="Q122" s="27"/>
      <c r="R122" s="27"/>
      <c r="S122" s="27"/>
      <c r="T122" s="27"/>
      <c r="U122" s="27"/>
      <c r="V122" s="27"/>
      <c r="W122" s="27"/>
      <c r="X122" s="27"/>
      <c r="Y122" s="27"/>
      <c r="Z122" t="str">
        <f t="shared" si="13"/>
        <v xml:space="preserve">17.2. Évaluation du directeur général </v>
      </c>
      <c r="AA122">
        <f>IF('Domaine 4 Personnel'!D12="o",1,0)+IF('Domaine 4 Personnel'!D12="L",1,0)</f>
        <v>1</v>
      </c>
      <c r="AB122" s="162" t="b">
        <f>IF(AND(AA122=1,'Domaine 4 Personnel'!E12="o"),"achieved",IF(AND(AA122=1,'Domaine 4 Personnel'!E48="n"),"not achieved",IF(AND(AA122=1,'Domaine 4 Personnel'!E48="s.o."),"N/A")))</f>
        <v>0</v>
      </c>
    </row>
    <row r="123" spans="1:28" x14ac:dyDescent="0.35">
      <c r="A123" s="90">
        <f>'Domaine 4 Personnel'!A13</f>
        <v>17.3</v>
      </c>
      <c r="B123" s="89" t="s">
        <v>104</v>
      </c>
      <c r="C123" s="89" t="str">
        <f t="shared" si="16"/>
        <v>17.3. Niveau de formation </v>
      </c>
      <c r="D123" s="89">
        <f>IF('Domaine 4 Personnel'!E13="o",1,0)</f>
        <v>0</v>
      </c>
      <c r="E123" s="89" t="str">
        <f>IF('Domaine 4 Personnel'!$F13=calculations!E$2,1,"")</f>
        <v/>
      </c>
      <c r="F123" s="89" t="str">
        <f>IF('Domaine 4 Personnel'!$F13=calculations!F$2,1,"")</f>
        <v/>
      </c>
      <c r="G123" s="89" t="str">
        <f>IF('Domaine 4 Personnel'!$F13=calculations!G$2,1,"")</f>
        <v/>
      </c>
      <c r="H123" s="89" t="str">
        <f>IF('Domaine 4 Personnel'!$F13=calculations!H$2,1,"")</f>
        <v/>
      </c>
      <c r="I123" s="27"/>
      <c r="J123" s="27"/>
      <c r="K123" s="27"/>
      <c r="L123" s="27"/>
      <c r="M123" s="27"/>
      <c r="N123" s="27"/>
      <c r="O123" s="27"/>
      <c r="P123" s="27"/>
      <c r="Q123" s="27"/>
      <c r="R123" s="27"/>
      <c r="S123" s="27"/>
      <c r="T123" s="27"/>
      <c r="U123" s="27"/>
      <c r="V123" s="27"/>
      <c r="W123" s="27"/>
      <c r="X123" s="27"/>
      <c r="Y123" s="27"/>
      <c r="Z123" t="str">
        <f t="shared" si="13"/>
        <v>17.3. Niveau de formation </v>
      </c>
      <c r="AA123">
        <f>IF('Domaine 4 Personnel'!D13="o",1,0)+IF('Domaine 4 Personnel'!D13="L",1,0)</f>
        <v>1</v>
      </c>
      <c r="AB123" s="162" t="b">
        <f>IF(AND(AA123=1,'Domaine 4 Personnel'!E13="o"),"achieved",IF(AND(AA123=1,'Domaine 4 Personnel'!E49="n"),"not achieved",IF(AND(AA123=1,'Domaine 4 Personnel'!E49="s.o."),"N/A")))</f>
        <v>0</v>
      </c>
    </row>
    <row r="124" spans="1:28" x14ac:dyDescent="0.35">
      <c r="A124" s="90">
        <f>'Domaine 4 Personnel'!A14</f>
        <v>17.399999999999999</v>
      </c>
      <c r="B124" s="89" t="s">
        <v>105</v>
      </c>
      <c r="C124" s="89" t="str">
        <f t="shared" si="16"/>
        <v>17.4. Formation continue </v>
      </c>
      <c r="D124" s="89">
        <f>IF('Domaine 4 Personnel'!E14="o",1,0)</f>
        <v>0</v>
      </c>
      <c r="E124" s="89" t="str">
        <f>IF('Domaine 4 Personnel'!$F14=calculations!E$2,1,"")</f>
        <v/>
      </c>
      <c r="F124" s="89" t="str">
        <f>IF('Domaine 4 Personnel'!$F14=calculations!F$2,1,"")</f>
        <v/>
      </c>
      <c r="G124" s="89" t="str">
        <f>IF('Domaine 4 Personnel'!$F14=calculations!G$2,1,"")</f>
        <v/>
      </c>
      <c r="H124" s="89" t="str">
        <f>IF('Domaine 4 Personnel'!$F14=calculations!H$2,1,"")</f>
        <v/>
      </c>
      <c r="I124" s="27"/>
      <c r="J124" s="27"/>
      <c r="K124" s="27"/>
      <c r="L124" s="27"/>
      <c r="M124" s="27"/>
      <c r="N124" s="27"/>
      <c r="O124" s="27"/>
      <c r="P124" s="27"/>
      <c r="Q124" s="27"/>
      <c r="R124" s="27"/>
      <c r="S124" s="27"/>
      <c r="T124" s="27"/>
      <c r="U124" s="27"/>
      <c r="V124" s="27"/>
      <c r="W124" s="27"/>
      <c r="X124" s="27"/>
      <c r="Y124" s="27"/>
      <c r="Z124" t="str">
        <f t="shared" si="13"/>
        <v>17.4. Formation continue </v>
      </c>
      <c r="AA124">
        <f>IF('Domaine 4 Personnel'!D14="o",1,0)+IF('Domaine 4 Personnel'!D14="L",1,0)</f>
        <v>0</v>
      </c>
      <c r="AB124" s="162" t="b">
        <f>IF(AND(AA124=1,'Domaine 4 Personnel'!E14="o"),"achieved",IF(AND(AA124=1,'Domaine 4 Personnel'!E50="n"),"not achieved",IF(AND(AA124=1,'Domaine 4 Personnel'!E50="s.o."),"N/A")))</f>
        <v>0</v>
      </c>
    </row>
    <row r="125" spans="1:28" x14ac:dyDescent="0.35">
      <c r="A125" s="90">
        <f>'Domaine 4 Personnel'!A15</f>
        <v>17.5</v>
      </c>
      <c r="B125" s="89" t="s">
        <v>106</v>
      </c>
      <c r="C125" s="89" t="str">
        <f t="shared" si="16"/>
        <v>17.5. Service d’information et à la clientèle</v>
      </c>
      <c r="D125" s="89">
        <f>IF('Domaine 4 Personnel'!E15="o",1,0)</f>
        <v>0</v>
      </c>
      <c r="E125" s="89" t="str">
        <f>IF('Domaine 4 Personnel'!$F15=calculations!E$2,1,"")</f>
        <v/>
      </c>
      <c r="F125" s="89" t="str">
        <f>IF('Domaine 4 Personnel'!$F15=calculations!F$2,1,"")</f>
        <v/>
      </c>
      <c r="G125" s="89" t="str">
        <f>IF('Domaine 4 Personnel'!$F15=calculations!G$2,1,"")</f>
        <v/>
      </c>
      <c r="H125" s="89" t="str">
        <f>IF('Domaine 4 Personnel'!$F15=calculations!H$2,1,"")</f>
        <v/>
      </c>
      <c r="I125" s="27"/>
      <c r="J125" s="27"/>
      <c r="K125" s="27"/>
      <c r="L125" s="27"/>
      <c r="M125" s="27"/>
      <c r="N125" s="27"/>
      <c r="O125" s="27"/>
      <c r="P125" s="27"/>
      <c r="Q125" s="27"/>
      <c r="R125" s="27"/>
      <c r="S125" s="27"/>
      <c r="T125" s="27"/>
      <c r="U125" s="27"/>
      <c r="V125" s="27"/>
      <c r="W125" s="27"/>
      <c r="X125" s="27"/>
      <c r="Y125" s="27"/>
      <c r="Z125" t="str">
        <f t="shared" si="13"/>
        <v>17.5. Service d’information et à la clientèle</v>
      </c>
      <c r="AA125">
        <f>IF('Domaine 4 Personnel'!D15="o",1,0)+IF('Domaine 4 Personnel'!D15="L",1,0)</f>
        <v>1</v>
      </c>
      <c r="AB125" s="162" t="b">
        <f>IF(AND(AA125=1,'Domaine 4 Personnel'!E15="o"),"achieved",IF(AND(AA125=1,'Domaine 4 Personnel'!E51="n"),"not achieved",IF(AND(AA125=1,'Domaine 4 Personnel'!E51="s.o."),"N/A")))</f>
        <v>0</v>
      </c>
    </row>
    <row r="126" spans="1:28" x14ac:dyDescent="0.35">
      <c r="A126" s="90">
        <f>'Domaine 4 Personnel'!A16</f>
        <v>17.600000000000001</v>
      </c>
      <c r="B126" s="89" t="s">
        <v>107</v>
      </c>
      <c r="C126" s="89" t="str">
        <f t="shared" si="16"/>
        <v>17.6. Formation du personnel sur l’utilisation de la technologie </v>
      </c>
      <c r="D126" s="89">
        <f>IF('Domaine 4 Personnel'!E16="o",1,0)</f>
        <v>0</v>
      </c>
      <c r="E126" s="89" t="str">
        <f>IF('Domaine 4 Personnel'!$F16=calculations!E$2,1,"")</f>
        <v/>
      </c>
      <c r="F126" s="89" t="str">
        <f>IF('Domaine 4 Personnel'!$F16=calculations!F$2,1,"")</f>
        <v/>
      </c>
      <c r="G126" s="89" t="str">
        <f>IF('Domaine 4 Personnel'!$F16=calculations!G$2,1,"")</f>
        <v/>
      </c>
      <c r="H126" s="89" t="str">
        <f>IF('Domaine 4 Personnel'!$F16=calculations!H$2,1,"")</f>
        <v/>
      </c>
      <c r="I126" s="27"/>
      <c r="J126" s="27"/>
      <c r="K126" s="27"/>
      <c r="L126" s="27"/>
      <c r="M126" s="27"/>
      <c r="N126" s="27"/>
      <c r="O126" s="27"/>
      <c r="P126" s="27"/>
      <c r="Q126" s="27"/>
      <c r="R126" s="27"/>
      <c r="S126" s="27"/>
      <c r="T126" s="27"/>
      <c r="U126" s="27"/>
      <c r="V126" s="27"/>
      <c r="W126" s="27"/>
      <c r="X126" s="27"/>
      <c r="Y126" s="27"/>
      <c r="Z126" t="str">
        <f t="shared" si="13"/>
        <v>17.6. Formation du personnel sur l’utilisation de la technologie </v>
      </c>
      <c r="AA126">
        <f>IF('Domaine 4 Personnel'!D16="o",1,0)+IF('Domaine 4 Personnel'!D16="L",1,0)</f>
        <v>1</v>
      </c>
      <c r="AB126" s="162" t="b">
        <f>IF(AND(AA126=1,'Domaine 4 Personnel'!E16="o"),"achieved",IF(AND(AA126=1,'Domaine 4 Personnel'!E52="n"),"not achieved",IF(AND(AA126=1,'Domaine 4 Personnel'!E52="s.o."),"N/A")))</f>
        <v>0</v>
      </c>
    </row>
    <row r="127" spans="1:28" x14ac:dyDescent="0.35">
      <c r="A127" s="90">
        <f>'Domaine 4 Personnel'!A17</f>
        <v>17.7</v>
      </c>
      <c r="B127" s="89" t="s">
        <v>530</v>
      </c>
      <c r="C127" s="89" t="str">
        <f t="shared" si="16"/>
        <v>17.7. Formation relative aux politiques et aux procédures</v>
      </c>
      <c r="D127" s="89">
        <f>IF('Domaine 4 Personnel'!E17="o",1,0)</f>
        <v>0</v>
      </c>
      <c r="E127" s="89" t="str">
        <f>IF('Domaine 4 Personnel'!$F17=calculations!E$2,1,"")</f>
        <v/>
      </c>
      <c r="F127" s="89" t="str">
        <f>IF('Domaine 4 Personnel'!$F17=calculations!F$2,1,"")</f>
        <v/>
      </c>
      <c r="G127" s="89" t="str">
        <f>IF('Domaine 4 Personnel'!$F17=calculations!G$2,1,"")</f>
        <v/>
      </c>
      <c r="H127" s="89" t="str">
        <f>IF('Domaine 4 Personnel'!$F17=calculations!H$2,1,"")</f>
        <v/>
      </c>
      <c r="I127" s="27"/>
      <c r="J127" s="27"/>
      <c r="K127" s="27"/>
      <c r="L127" s="27"/>
      <c r="M127" s="27"/>
      <c r="N127" s="27"/>
      <c r="O127" s="27"/>
      <c r="P127" s="27"/>
      <c r="Q127" s="27"/>
      <c r="R127" s="27"/>
      <c r="S127" s="27"/>
      <c r="T127" s="27"/>
      <c r="U127" s="27"/>
      <c r="V127" s="27"/>
      <c r="W127" s="27"/>
      <c r="X127" s="27"/>
      <c r="Y127" s="27"/>
      <c r="Z127" t="str">
        <f t="shared" si="13"/>
        <v>17.7. Formation relative aux politiques et aux procédures</v>
      </c>
      <c r="AA127">
        <f>IF('Domaine 4 Personnel'!D17="o",1,0)+IF('Domaine 4 Personnel'!D17="L",1,0)</f>
        <v>1</v>
      </c>
      <c r="AB127" s="162" t="b">
        <f>IF(AND(AA127=1,'Domaine 4 Personnel'!E17="o"),"achieved",IF(AND(AA127=1,'Domaine 4 Personnel'!E53="n"),"not achieved",IF(AND(AA127=1,'Domaine 4 Personnel'!E53="s.o."),"N/A")))</f>
        <v>0</v>
      </c>
    </row>
    <row r="128" spans="1:28" x14ac:dyDescent="0.35">
      <c r="A128" s="90">
        <f>'Domaine 4 Personnel'!A18</f>
        <v>17.8</v>
      </c>
      <c r="B128" s="89" t="s">
        <v>108</v>
      </c>
      <c r="C128" s="89" t="str">
        <f t="shared" si="16"/>
        <v>17.8. Service à la clientèle conforme à la LAPHO </v>
      </c>
      <c r="D128" s="89">
        <f>IF('Domaine 4 Personnel'!E18="o",1,0)</f>
        <v>0</v>
      </c>
      <c r="E128" s="89" t="str">
        <f>IF('Domaine 4 Personnel'!$F18=calculations!E$2,1,"")</f>
        <v/>
      </c>
      <c r="F128" s="89" t="str">
        <f>IF('Domaine 4 Personnel'!$F18=calculations!F$2,1,"")</f>
        <v/>
      </c>
      <c r="G128" s="89" t="str">
        <f>IF('Domaine 4 Personnel'!$F18=calculations!G$2,1,"")</f>
        <v/>
      </c>
      <c r="H128" s="89" t="str">
        <f>IF('Domaine 4 Personnel'!$F18=calculations!H$2,1,"")</f>
        <v/>
      </c>
      <c r="I128" s="27"/>
      <c r="J128" s="27"/>
      <c r="K128" s="27"/>
      <c r="L128" s="27"/>
      <c r="M128" s="27"/>
      <c r="N128" s="27"/>
      <c r="O128" s="27"/>
      <c r="P128" s="27"/>
      <c r="Q128" s="27"/>
      <c r="R128" s="27"/>
      <c r="S128" s="27"/>
      <c r="T128" s="27"/>
      <c r="U128" s="27"/>
      <c r="V128" s="27"/>
      <c r="W128" s="27"/>
      <c r="X128" s="27"/>
      <c r="Y128" s="27"/>
      <c r="Z128" t="str">
        <f t="shared" si="13"/>
        <v>17.8. Service à la clientèle conforme à la LAPHO </v>
      </c>
      <c r="AA128">
        <f>IF('Domaine 4 Personnel'!D18="o",1,0)+IF('Domaine 4 Personnel'!D18="L",1,0)</f>
        <v>1</v>
      </c>
      <c r="AB128" s="162" t="b">
        <f>IF(AND(AA128=1,'Domaine 4 Personnel'!E18="o"),"achieved",IF(AND(AA128=1,'Domaine 4 Personnel'!E54="n"),"not achieved",IF(AND(AA128=1,'Domaine 4 Personnel'!E54="s.o."),"N/A")))</f>
        <v>0</v>
      </c>
    </row>
    <row r="129" spans="1:28" x14ac:dyDescent="0.35">
      <c r="A129" s="90">
        <f>'Domaine 4 Personnel'!A19</f>
        <v>17.899999999999999</v>
      </c>
      <c r="B129" s="89" t="s">
        <v>109</v>
      </c>
      <c r="C129" s="89" t="str">
        <f t="shared" si="16"/>
        <v>17.9. Formation relative à la vérité et à la réconciliation</v>
      </c>
      <c r="D129" s="89">
        <f>IF('Domaine 4 Personnel'!E19="o",1,0)</f>
        <v>0</v>
      </c>
      <c r="E129" s="89" t="str">
        <f>IF('Domaine 4 Personnel'!$F19=calculations!E$2,1,"")</f>
        <v/>
      </c>
      <c r="F129" s="89" t="str">
        <f>IF('Domaine 4 Personnel'!$F19=calculations!F$2,1,"")</f>
        <v/>
      </c>
      <c r="G129" s="89" t="str">
        <f>IF('Domaine 4 Personnel'!$F19=calculations!G$2,1,"")</f>
        <v/>
      </c>
      <c r="H129" s="89" t="str">
        <f>IF('Domaine 4 Personnel'!$F19=calculations!H$2,1,"")</f>
        <v/>
      </c>
      <c r="I129" s="27"/>
      <c r="J129" s="27"/>
      <c r="K129" s="27"/>
      <c r="L129" s="27"/>
      <c r="M129" s="27"/>
      <c r="N129" s="27"/>
      <c r="O129" s="27"/>
      <c r="P129" s="27"/>
      <c r="Q129" s="27"/>
      <c r="R129" s="27"/>
      <c r="S129" s="27"/>
      <c r="T129" s="27"/>
      <c r="U129" s="27"/>
      <c r="V129" s="27"/>
      <c r="W129" s="27"/>
      <c r="X129" s="27"/>
      <c r="Y129" s="27"/>
      <c r="Z129" t="str">
        <f t="shared" si="13"/>
        <v>17.9. Formation relative à la vérité et à la réconciliation</v>
      </c>
      <c r="AA129">
        <f>IF('Domaine 4 Personnel'!D19="o",1,0)+IF('Domaine 4 Personnel'!D19="L",1,0)</f>
        <v>1</v>
      </c>
      <c r="AB129" s="162" t="b">
        <f>IF(AND(AA129=1,'Domaine 4 Personnel'!E19="o"),"achieved",IF(AND(AA129=1,'Domaine 4 Personnel'!E55="n"),"not achieved",IF(AND(AA129=1,'Domaine 4 Personnel'!E55="s.o."),"N/A")))</f>
        <v>0</v>
      </c>
    </row>
    <row r="130" spans="1:28" x14ac:dyDescent="0.35">
      <c r="A130" s="90">
        <f>'Domaine 4 Personnel'!A20</f>
        <v>0</v>
      </c>
      <c r="B130" s="89"/>
      <c r="C130" s="89" t="str">
        <f t="shared" si="16"/>
        <v xml:space="preserve">0. </v>
      </c>
      <c r="D130" s="89">
        <f>IF('Domaine 4 Personnel'!E20="o",1,0)</f>
        <v>0</v>
      </c>
      <c r="E130" s="89" t="str">
        <f>IF('Domaine 4 Personnel'!$F20=calculations!E$2,1,"")</f>
        <v/>
      </c>
      <c r="F130" s="89" t="str">
        <f>IF('Domaine 4 Personnel'!$F20=calculations!F$2,1,"")</f>
        <v/>
      </c>
      <c r="G130" s="89" t="str">
        <f>IF('Domaine 4 Personnel'!$F20=calculations!G$2,1,"")</f>
        <v/>
      </c>
      <c r="H130" s="89" t="str">
        <f>IF('Domaine 4 Personnel'!$F20=calculations!H$2,1,"")</f>
        <v/>
      </c>
      <c r="I130" s="27"/>
      <c r="J130" s="27"/>
      <c r="K130" s="27"/>
      <c r="L130" s="27"/>
      <c r="M130" s="27"/>
      <c r="N130" s="27"/>
      <c r="O130" s="27"/>
      <c r="P130" s="27"/>
      <c r="Q130" s="27"/>
      <c r="R130" s="27"/>
      <c r="S130" s="27"/>
      <c r="T130" s="27"/>
      <c r="U130" s="27"/>
      <c r="V130" s="27"/>
      <c r="W130" s="27"/>
      <c r="X130" s="27"/>
      <c r="Y130" s="27"/>
      <c r="Z130" t="str">
        <f t="shared" si="13"/>
        <v xml:space="preserve">0. </v>
      </c>
      <c r="AA130">
        <f>IF('Domaine 4 Personnel'!D20="o",1,0)+IF('Domaine 4 Personnel'!D20="L",1,0)</f>
        <v>0</v>
      </c>
      <c r="AB130" s="162" t="b">
        <f>IF(AND(AA130=1,'Domaine 4 Personnel'!E20="o"),"achieved",IF(AND(AA130=1,'Domaine 4 Personnel'!E56="n"),"not achieved",IF(AND(AA130=1,'Domaine 4 Personnel'!E56="s.o."),"N/A")))</f>
        <v>0</v>
      </c>
    </row>
    <row r="131" spans="1:28" x14ac:dyDescent="0.35">
      <c r="A131" s="90">
        <f>'Domaine 4 Personnel'!A21</f>
        <v>18.100000000000001</v>
      </c>
      <c r="B131" s="89" t="s">
        <v>77</v>
      </c>
      <c r="C131" s="89" t="str">
        <f t="shared" si="16"/>
        <v>18.1. Violence en milieu de travail </v>
      </c>
      <c r="D131" s="89">
        <f>IF('Domaine 4 Personnel'!E21="o",1,0)</f>
        <v>0</v>
      </c>
      <c r="E131" s="89" t="str">
        <f>IF('Domaine 4 Personnel'!$F21=calculations!E$2,1,"")</f>
        <v/>
      </c>
      <c r="F131" s="89" t="str">
        <f>IF('Domaine 4 Personnel'!$F21=calculations!F$2,1,"")</f>
        <v/>
      </c>
      <c r="G131" s="89" t="str">
        <f>IF('Domaine 4 Personnel'!$F21=calculations!G$2,1,"")</f>
        <v/>
      </c>
      <c r="H131" s="89" t="str">
        <f>IF('Domaine 4 Personnel'!$F21=calculations!H$2,1,"")</f>
        <v/>
      </c>
      <c r="I131" s="27"/>
      <c r="J131" s="27"/>
      <c r="K131" s="27"/>
      <c r="L131" s="27"/>
      <c r="M131" s="27"/>
      <c r="N131" s="27"/>
      <c r="O131" s="27"/>
      <c r="P131" s="27"/>
      <c r="Q131" s="27"/>
      <c r="R131" s="27"/>
      <c r="S131" s="27"/>
      <c r="T131" s="27"/>
      <c r="U131" s="27"/>
      <c r="V131" s="27"/>
      <c r="W131" s="27"/>
      <c r="X131" s="27"/>
      <c r="Y131" s="27"/>
      <c r="Z131" t="str">
        <f t="shared" ref="Z131:Z194" si="17">C131</f>
        <v>18.1. Violence en milieu de travail </v>
      </c>
      <c r="AA131">
        <f>IF('Domaine 4 Personnel'!D21="o",1,0)+IF('Domaine 4 Personnel'!D21="L",1,0)</f>
        <v>1</v>
      </c>
      <c r="AB131" s="162" t="b">
        <f>IF(AND(AA131=1,'Domaine 4 Personnel'!E21="o"),"achieved",IF(AND(AA131=1,'Domaine 4 Personnel'!E57="n"),"not achieved",IF(AND(AA131=1,'Domaine 4 Personnel'!E57="s.o."),"N/A")))</f>
        <v>0</v>
      </c>
    </row>
    <row r="132" spans="1:28" x14ac:dyDescent="0.35">
      <c r="A132" s="90">
        <f>'Domaine 4 Personnel'!A22</f>
        <v>18.2</v>
      </c>
      <c r="B132" s="89" t="s">
        <v>78</v>
      </c>
      <c r="C132" s="89" t="str">
        <f t="shared" si="16"/>
        <v xml:space="preserve">18.2. Harcèlement en milieu de travail </v>
      </c>
      <c r="D132" s="89">
        <f>IF('Domaine 4 Personnel'!E22="o",1,0)</f>
        <v>0</v>
      </c>
      <c r="E132" s="89" t="str">
        <f>IF('Domaine 4 Personnel'!$F22=calculations!E$2,1,"")</f>
        <v/>
      </c>
      <c r="F132" s="89" t="str">
        <f>IF('Domaine 4 Personnel'!$F22=calculations!F$2,1,"")</f>
        <v/>
      </c>
      <c r="G132" s="89" t="str">
        <f>IF('Domaine 4 Personnel'!$F22=calculations!G$2,1,"")</f>
        <v/>
      </c>
      <c r="H132" s="89" t="str">
        <f>IF('Domaine 4 Personnel'!$F22=calculations!H$2,1,"")</f>
        <v/>
      </c>
      <c r="I132" s="27"/>
      <c r="J132" s="27"/>
      <c r="K132" s="27"/>
      <c r="L132" s="27"/>
      <c r="M132" s="27"/>
      <c r="N132" s="27"/>
      <c r="O132" s="27"/>
      <c r="P132" s="27"/>
      <c r="Q132" s="27"/>
      <c r="R132" s="27"/>
      <c r="S132" s="27"/>
      <c r="T132" s="27"/>
      <c r="U132" s="27"/>
      <c r="V132" s="27"/>
      <c r="W132" s="27"/>
      <c r="X132" s="27"/>
      <c r="Y132" s="27"/>
      <c r="Z132" t="str">
        <f t="shared" si="17"/>
        <v xml:space="preserve">18.2. Harcèlement en milieu de travail </v>
      </c>
      <c r="AA132">
        <f>IF('Domaine 4 Personnel'!D22="o",1,0)+IF('Domaine 4 Personnel'!D22="L",1,0)</f>
        <v>1</v>
      </c>
      <c r="AB132" s="162" t="b">
        <f>IF(AND(AA132=1,'Domaine 4 Personnel'!E22="o"),"achieved",IF(AND(AA132=1,'Domaine 4 Personnel'!E58="n"),"not achieved",IF(AND(AA132=1,'Domaine 4 Personnel'!E58="s.o."),"N/A")))</f>
        <v>0</v>
      </c>
    </row>
    <row r="133" spans="1:28" x14ac:dyDescent="0.35">
      <c r="A133" s="90">
        <f>'Domaine 4 Personnel'!A23</f>
        <v>18.3</v>
      </c>
      <c r="B133" s="89" t="s">
        <v>110</v>
      </c>
      <c r="C133" s="89" t="str">
        <f t="shared" si="16"/>
        <v>18.3. Respect de la vie privée et accès à l’information </v>
      </c>
      <c r="D133" s="89">
        <f>IF('Domaine 4 Personnel'!E23="o",1,0)</f>
        <v>0</v>
      </c>
      <c r="E133" s="89" t="str">
        <f>IF('Domaine 4 Personnel'!$F23=calculations!E$2,1,"")</f>
        <v/>
      </c>
      <c r="F133" s="89" t="str">
        <f>IF('Domaine 4 Personnel'!$F23=calculations!F$2,1,"")</f>
        <v/>
      </c>
      <c r="G133" s="89" t="str">
        <f>IF('Domaine 4 Personnel'!$F23=calculations!G$2,1,"")</f>
        <v/>
      </c>
      <c r="H133" s="89" t="str">
        <f>IF('Domaine 4 Personnel'!$F23=calculations!H$2,1,"")</f>
        <v/>
      </c>
      <c r="I133" s="27"/>
      <c r="J133" s="27"/>
      <c r="K133" s="27"/>
      <c r="L133" s="27"/>
      <c r="M133" s="27"/>
      <c r="N133" s="27"/>
      <c r="O133" s="27"/>
      <c r="P133" s="27"/>
      <c r="Q133" s="27"/>
      <c r="R133" s="27"/>
      <c r="S133" s="27"/>
      <c r="T133" s="27"/>
      <c r="U133" s="27"/>
      <c r="V133" s="27"/>
      <c r="W133" s="27"/>
      <c r="X133" s="27"/>
      <c r="Y133" s="27"/>
      <c r="Z133" t="str">
        <f t="shared" si="17"/>
        <v>18.3. Respect de la vie privée et accès à l’information </v>
      </c>
      <c r="AA133">
        <f>IF('Domaine 4 Personnel'!D23="o",1,0)+IF('Domaine 4 Personnel'!D23="L",1,0)</f>
        <v>1</v>
      </c>
      <c r="AB133" s="162" t="b">
        <f>IF(AND(AA133=1,'Domaine 4 Personnel'!E23="o"),"achieved",IF(AND(AA133=1,'Domaine 4 Personnel'!E59="n"),"not achieved",IF(AND(AA133=1,'Domaine 4 Personnel'!E59="s.o."),"N/A")))</f>
        <v>0</v>
      </c>
    </row>
    <row r="134" spans="1:28" x14ac:dyDescent="0.35">
      <c r="A134" s="90">
        <f>'Domaine 4 Personnel'!A24</f>
        <v>0</v>
      </c>
      <c r="B134" s="89"/>
      <c r="C134" s="89"/>
      <c r="D134" s="89">
        <f>IF('Domaine 4 Personnel'!E24="o",1,0)</f>
        <v>0</v>
      </c>
      <c r="E134" s="89" t="str">
        <f>IF('Domaine 4 Personnel'!$F24=calculations!E$2,1,"")</f>
        <v/>
      </c>
      <c r="F134" s="89" t="str">
        <f>IF('Domaine 4 Personnel'!$F24=calculations!F$2,1,"")</f>
        <v/>
      </c>
      <c r="G134" s="89" t="str">
        <f>IF('Domaine 4 Personnel'!$F24=calculations!G$2,1,"")</f>
        <v/>
      </c>
      <c r="H134" s="89" t="str">
        <f>IF('Domaine 4 Personnel'!$F24=calculations!H$2,1,"")</f>
        <v/>
      </c>
      <c r="I134" s="27"/>
      <c r="J134" s="27"/>
      <c r="K134" s="27"/>
      <c r="L134" s="27"/>
      <c r="M134" s="27"/>
      <c r="N134" s="27"/>
      <c r="O134" s="27"/>
      <c r="P134" s="27"/>
      <c r="Q134" s="27"/>
      <c r="R134" s="27"/>
      <c r="S134" s="27"/>
      <c r="T134" s="27"/>
      <c r="U134" s="27"/>
      <c r="V134" s="27"/>
      <c r="W134" s="27"/>
      <c r="X134" s="27"/>
      <c r="Y134" s="27"/>
      <c r="Z134">
        <f t="shared" si="17"/>
        <v>0</v>
      </c>
      <c r="AA134">
        <f>IF('Domaine 4 Personnel'!D24="o",1,0)+IF('Domaine 4 Personnel'!D24="L",1,0)</f>
        <v>0</v>
      </c>
      <c r="AB134" s="162" t="b">
        <f>IF(AND(AA134=1,'Domaine 4 Personnel'!E24="o"),"achieved",IF(AND(AA134=1,'Domaine 4 Personnel'!E60="n"),"not achieved",IF(AND(AA134=1,'Domaine 4 Personnel'!E60="s.o."),"N/A")))</f>
        <v>0</v>
      </c>
    </row>
    <row r="135" spans="1:28" x14ac:dyDescent="0.35">
      <c r="A135" s="90">
        <f>'Domaine 4 Personnel'!A25</f>
        <v>0</v>
      </c>
      <c r="B135" s="89"/>
      <c r="C135" s="89"/>
      <c r="D135" s="89">
        <f>IF('Domaine 4 Personnel'!E25="o",1,0)</f>
        <v>0</v>
      </c>
      <c r="E135" s="89" t="str">
        <f>IF('Domaine 4 Personnel'!$F25=calculations!E$2,1,"")</f>
        <v/>
      </c>
      <c r="F135" s="89" t="str">
        <f>IF('Domaine 4 Personnel'!$F25=calculations!F$2,1,"")</f>
        <v/>
      </c>
      <c r="G135" s="89" t="str">
        <f>IF('Domaine 4 Personnel'!$F25=calculations!G$2,1,"")</f>
        <v/>
      </c>
      <c r="H135" s="89" t="str">
        <f>IF('Domaine 4 Personnel'!$F25=calculations!H$2,1,"")</f>
        <v/>
      </c>
      <c r="I135" s="27"/>
      <c r="J135" s="27"/>
      <c r="K135" s="27"/>
      <c r="L135" s="27"/>
      <c r="M135" s="27"/>
      <c r="N135" s="27"/>
      <c r="O135" s="27"/>
      <c r="P135" s="27"/>
      <c r="Q135" s="27"/>
      <c r="R135" s="27"/>
      <c r="S135" s="27"/>
      <c r="T135" s="27"/>
      <c r="U135" s="27"/>
      <c r="V135" s="27"/>
      <c r="W135" s="27"/>
      <c r="X135" s="27"/>
      <c r="Y135" s="27"/>
      <c r="Z135">
        <f t="shared" si="17"/>
        <v>0</v>
      </c>
      <c r="AA135">
        <f>IF('Domaine 4 Personnel'!D25="o",1,0)+IF('Domaine 4 Personnel'!D25="L",1,0)</f>
        <v>0</v>
      </c>
      <c r="AB135" s="162" t="b">
        <f>IF(AND(AA135=1,'Domaine 4 Personnel'!E25="o"),"achieved",IF(AND(AA135=1,'Domaine 4 Personnel'!E61="n"),"not achieved",IF(AND(AA135=1,'Domaine 4 Personnel'!E61="s.o."),"N/A")))</f>
        <v>0</v>
      </c>
    </row>
    <row r="136" spans="1:28" x14ac:dyDescent="0.35">
      <c r="A136" s="90">
        <f>'Domaine 4 Personnel'!A26</f>
        <v>0</v>
      </c>
      <c r="B136" s="89"/>
      <c r="C136" s="89"/>
      <c r="D136" s="89">
        <f>IF('Domaine 4 Personnel'!E26="o",1,0)</f>
        <v>0</v>
      </c>
      <c r="E136" s="89" t="str">
        <f>IF('Domaine 4 Personnel'!$F26=calculations!E$2,1,"")</f>
        <v/>
      </c>
      <c r="F136" s="89" t="str">
        <f>IF('Domaine 4 Personnel'!$F26=calculations!F$2,1,"")</f>
        <v/>
      </c>
      <c r="G136" s="89" t="str">
        <f>IF('Domaine 4 Personnel'!$F26=calculations!G$2,1,"")</f>
        <v/>
      </c>
      <c r="H136" s="89" t="str">
        <f>IF('Domaine 4 Personnel'!$F26=calculations!H$2,1,"")</f>
        <v/>
      </c>
      <c r="I136" s="27"/>
      <c r="J136" s="27"/>
      <c r="K136" s="27"/>
      <c r="L136" s="27"/>
      <c r="M136" s="27"/>
      <c r="N136" s="27"/>
      <c r="O136" s="27"/>
      <c r="P136" s="27"/>
      <c r="Q136" s="27"/>
      <c r="R136" s="27"/>
      <c r="S136" s="27"/>
      <c r="T136" s="27"/>
      <c r="U136" s="27"/>
      <c r="V136" s="27"/>
      <c r="W136" s="27"/>
      <c r="X136" s="27"/>
      <c r="Y136" s="27"/>
      <c r="Z136">
        <f t="shared" si="17"/>
        <v>0</v>
      </c>
      <c r="AA136">
        <f>IF('Domaine 4 Personnel'!D26="o",1,0)+IF('Domaine 4 Personnel'!D26="L",1,0)</f>
        <v>0</v>
      </c>
      <c r="AB136" s="162" t="b">
        <f>IF(AND(AA136=1,'Domaine 4 Personnel'!E26="o"),"achieved",IF(AND(AA136=1,'Domaine 4 Personnel'!E62="n"),"not achieved",IF(AND(AA136=1,'Domaine 4 Personnel'!E62="s.o."),"N/A")))</f>
        <v>0</v>
      </c>
    </row>
    <row r="137" spans="1:28" x14ac:dyDescent="0.35">
      <c r="A137" s="157">
        <f>COUNTIF(A113:A136,"&gt;0")-COUNTIF('Domaine 4 Personnel'!E:E,"S.O.")</f>
        <v>18</v>
      </c>
      <c r="B137" s="158" t="s">
        <v>35</v>
      </c>
      <c r="C137" s="158"/>
      <c r="D137" s="158">
        <f>SUM(D113:D136)</f>
        <v>0</v>
      </c>
      <c r="E137" s="158">
        <f t="shared" ref="E137:H137" si="18">SUM(E113:E136)</f>
        <v>0</v>
      </c>
      <c r="F137" s="158">
        <f t="shared" si="18"/>
        <v>0</v>
      </c>
      <c r="G137" s="158">
        <f t="shared" si="18"/>
        <v>0</v>
      </c>
      <c r="H137" s="158">
        <f t="shared" si="18"/>
        <v>0</v>
      </c>
      <c r="I137" s="27"/>
      <c r="J137" s="27"/>
      <c r="K137" s="27"/>
      <c r="L137" s="27"/>
      <c r="M137" s="27"/>
      <c r="N137" s="27"/>
      <c r="O137" s="27"/>
      <c r="P137" s="27"/>
      <c r="Q137" s="27"/>
      <c r="R137" s="27"/>
      <c r="S137" s="27"/>
      <c r="T137" s="27"/>
      <c r="U137" s="27"/>
      <c r="V137" s="27"/>
      <c r="W137" s="27"/>
      <c r="X137" s="27"/>
      <c r="Y137" s="27"/>
      <c r="Z137">
        <f t="shared" si="17"/>
        <v>0</v>
      </c>
      <c r="AA137" s="164">
        <f>SUM(AA113:AA133)-COUNTIF(AB113:AB133,"n/a")</f>
        <v>17</v>
      </c>
      <c r="AB137" s="163">
        <f>COUNTIF(AB113:AB135,"ACHIEVED")</f>
        <v>0</v>
      </c>
    </row>
    <row r="138" spans="1:28" x14ac:dyDescent="0.35">
      <c r="A138" s="90"/>
      <c r="B138" s="89"/>
      <c r="C138" s="89"/>
      <c r="D138" s="89"/>
      <c r="E138" s="89"/>
      <c r="F138" s="89"/>
      <c r="G138" s="89"/>
      <c r="H138" s="89"/>
      <c r="I138" s="27"/>
      <c r="J138" s="27"/>
      <c r="K138" s="27"/>
      <c r="L138" s="27"/>
      <c r="M138" s="27"/>
      <c r="N138" s="27"/>
      <c r="O138" s="27"/>
      <c r="P138" s="27"/>
      <c r="Q138" s="27"/>
      <c r="R138" s="27"/>
      <c r="S138" s="27"/>
      <c r="T138" s="27"/>
      <c r="U138" s="27"/>
      <c r="V138" s="27"/>
      <c r="W138" s="27"/>
      <c r="X138" s="27"/>
      <c r="Y138" s="27"/>
    </row>
    <row r="139" spans="1:28" x14ac:dyDescent="0.35">
      <c r="A139" s="90"/>
      <c r="B139" s="89"/>
      <c r="C139" s="89"/>
      <c r="D139" s="89"/>
      <c r="E139" s="89"/>
      <c r="F139" s="89"/>
      <c r="G139" s="89"/>
      <c r="H139" s="89"/>
      <c r="I139" s="27"/>
      <c r="J139" s="27"/>
      <c r="K139" s="27"/>
      <c r="L139" s="27"/>
      <c r="M139" s="27"/>
      <c r="N139" s="27"/>
      <c r="O139" s="27"/>
      <c r="P139" s="27"/>
      <c r="Q139" s="27"/>
      <c r="R139" s="27"/>
      <c r="S139" s="27"/>
      <c r="T139" s="27"/>
      <c r="U139" s="27"/>
      <c r="V139" s="27"/>
      <c r="W139" s="27"/>
      <c r="X139" s="27"/>
      <c r="Y139" s="27"/>
    </row>
    <row r="140" spans="1:28" x14ac:dyDescent="0.35">
      <c r="A140" s="90">
        <f>'Domaine 5 Generalites'!A3</f>
        <v>19.100000000000001</v>
      </c>
      <c r="B140" s="89" t="s">
        <v>111</v>
      </c>
      <c r="C140" s="89" t="str">
        <f t="shared" si="16"/>
        <v>19.1. Distance </v>
      </c>
      <c r="D140" s="89">
        <f>IF('Domaine 5 Generalites'!E3="o",1,0)</f>
        <v>0</v>
      </c>
      <c r="E140" s="89" t="str">
        <f>IF('Domaine 5 Generalites'!$F3=calculations!E$2,1,"")</f>
        <v/>
      </c>
      <c r="F140" s="89" t="str">
        <f>IF('Domaine 5 Generalites'!$F3=calculations!F$2,1,"")</f>
        <v/>
      </c>
      <c r="G140" s="89" t="str">
        <f>IF('Domaine 5 Generalites'!$F3=calculations!G$2,1,"")</f>
        <v/>
      </c>
      <c r="H140" s="89" t="str">
        <f>IF('Domaine 5 Generalites'!$F3=calculations!H$2,1,"")</f>
        <v/>
      </c>
      <c r="I140" s="27"/>
      <c r="J140" s="27"/>
      <c r="K140" s="27"/>
      <c r="L140" s="27"/>
      <c r="M140" s="27"/>
      <c r="N140" s="27"/>
      <c r="O140" s="27"/>
      <c r="P140" s="27"/>
      <c r="Q140" s="27"/>
      <c r="R140" s="27"/>
      <c r="S140" s="27"/>
      <c r="T140" s="27"/>
      <c r="U140" s="27"/>
      <c r="V140" s="27"/>
      <c r="W140" s="27"/>
      <c r="X140" s="27"/>
      <c r="Y140" s="27"/>
      <c r="Z140" t="str">
        <f t="shared" si="17"/>
        <v>19.1. Distance </v>
      </c>
      <c r="AA140">
        <f>IF('Domaine 5 Generalites'!D3="o",1,0)+IF('Domaine 5 Generalites'!D3="L",1,0)</f>
        <v>0</v>
      </c>
      <c r="AB140" s="162" t="b">
        <f>IF(AND(AA140=1,'Domaine 5 Generalites'!E3="o"),"achieved",IF(AND(AA140=1,'Domaine 5 Generalites'!E3="n"),"not achieved",IF(AND(AA140=1,'Domaine 5 Generalites'!E3="s.o."),"N/A")))</f>
        <v>0</v>
      </c>
    </row>
    <row r="141" spans="1:28" x14ac:dyDescent="0.35">
      <c r="A141" s="90">
        <f>'Domaine 5 Generalites'!A4</f>
        <v>19.2</v>
      </c>
      <c r="B141" s="89" t="s">
        <v>531</v>
      </c>
      <c r="C141" s="89" t="str">
        <f t="shared" si="16"/>
        <v xml:space="preserve">19.2. Communication </v>
      </c>
      <c r="D141" s="89">
        <f>IF('Domaine 5 Generalites'!E4="o",1,0)</f>
        <v>0</v>
      </c>
      <c r="E141" s="89" t="str">
        <f>IF('Domaine 5 Generalites'!$F4=calculations!E$2,1,"")</f>
        <v/>
      </c>
      <c r="F141" s="89" t="str">
        <f>IF('Domaine 5 Generalites'!$F4=calculations!F$2,1,"")</f>
        <v/>
      </c>
      <c r="G141" s="89" t="str">
        <f>IF('Domaine 5 Generalites'!$F4=calculations!G$2,1,"")</f>
        <v/>
      </c>
      <c r="H141" s="89" t="str">
        <f>IF('Domaine 5 Generalites'!$F4=calculations!H$2,1,"")</f>
        <v/>
      </c>
      <c r="I141" s="27"/>
      <c r="J141" s="27"/>
      <c r="K141" s="27"/>
      <c r="L141" s="27"/>
      <c r="M141" s="27"/>
      <c r="N141" s="27"/>
      <c r="O141" s="27"/>
      <c r="P141" s="27"/>
      <c r="Q141" s="27"/>
      <c r="R141" s="27"/>
      <c r="S141" s="27"/>
      <c r="T141" s="27"/>
      <c r="U141" s="27"/>
      <c r="V141" s="27"/>
      <c r="W141" s="27"/>
      <c r="X141" s="27"/>
      <c r="Y141" s="27"/>
      <c r="Z141" t="str">
        <f t="shared" si="17"/>
        <v xml:space="preserve">19.2. Communication </v>
      </c>
      <c r="AA141">
        <f>IF('Domaine 5 Generalites'!D4="o",1,0)+IF('Domaine 5 Generalites'!D4="L",1,0)</f>
        <v>0</v>
      </c>
      <c r="AB141" s="162" t="b">
        <f>IF(AND(AA141=1,'Domaine 5 Generalites'!E4="o"),"achieved",IF(AND(AA141=1,'Domaine 5 Generalites'!E4="n"),"not achieved",IF(AND(AA141=1,'Domaine 5 Generalites'!E4="s.o."),"N/A")))</f>
        <v>0</v>
      </c>
    </row>
    <row r="142" spans="1:28" x14ac:dyDescent="0.35">
      <c r="A142" s="90">
        <f>'Domaine 5 Generalites'!A5</f>
        <v>19.3</v>
      </c>
      <c r="B142" s="89" t="s">
        <v>112</v>
      </c>
      <c r="C142" s="89" t="str">
        <f t="shared" si="16"/>
        <v>19.3. Renseignements sur les programmes de la bibliothèque </v>
      </c>
      <c r="D142" s="89">
        <f>IF('Domaine 5 Generalites'!E5="o",1,0)</f>
        <v>0</v>
      </c>
      <c r="E142" s="89" t="str">
        <f>IF('Domaine 5 Generalites'!$F5=calculations!E$2,1,"")</f>
        <v/>
      </c>
      <c r="F142" s="89" t="str">
        <f>IF('Domaine 5 Generalites'!$F5=calculations!F$2,1,"")</f>
        <v/>
      </c>
      <c r="G142" s="89" t="str">
        <f>IF('Domaine 5 Generalites'!$F5=calculations!G$2,1,"")</f>
        <v/>
      </c>
      <c r="H142" s="89" t="str">
        <f>IF('Domaine 5 Generalites'!$F5=calculations!H$2,1,"")</f>
        <v/>
      </c>
      <c r="I142" s="27"/>
      <c r="J142" s="27"/>
      <c r="K142" s="27"/>
      <c r="L142" s="27"/>
      <c r="M142" s="27"/>
      <c r="N142" s="27"/>
      <c r="O142" s="27"/>
      <c r="P142" s="27"/>
      <c r="Q142" s="27"/>
      <c r="R142" s="27"/>
      <c r="S142" s="27"/>
      <c r="T142" s="27"/>
      <c r="U142" s="27"/>
      <c r="V142" s="27"/>
      <c r="W142" s="27"/>
      <c r="X142" s="27"/>
      <c r="Y142" s="27"/>
      <c r="Z142" t="str">
        <f t="shared" si="17"/>
        <v>19.3. Renseignements sur les programmes de la bibliothèque </v>
      </c>
      <c r="AA142">
        <f>IF('Domaine 5 Generalites'!D5="o",1,0)+IF('Domaine 5 Generalites'!D5="L",1,0)</f>
        <v>0</v>
      </c>
      <c r="AB142" s="162" t="b">
        <f>IF(AND(AA142=1,'Domaine 5 Generalites'!E5="o"),"achieved",IF(AND(AA142=1,'Domaine 5 Generalites'!E5="n"),"not achieved",IF(AND(AA142=1,'Domaine 5 Generalites'!E5="s.o."),"N/A")))</f>
        <v>0</v>
      </c>
    </row>
    <row r="143" spans="1:28" x14ac:dyDescent="0.35">
      <c r="A143" s="90">
        <f>'Domaine 5 Generalites'!A6</f>
        <v>0</v>
      </c>
      <c r="B143" s="89"/>
      <c r="C143" s="89"/>
      <c r="D143" s="89">
        <f>IF('Domaine 5 Generalites'!E6="o",1,0)</f>
        <v>0</v>
      </c>
      <c r="E143" s="89" t="str">
        <f>IF('Domaine 5 Generalites'!$F6=calculations!E$2,1,"")</f>
        <v/>
      </c>
      <c r="F143" s="89" t="str">
        <f>IF('Domaine 5 Generalites'!$F6=calculations!F$2,1,"")</f>
        <v/>
      </c>
      <c r="G143" s="89" t="str">
        <f>IF('Domaine 5 Generalites'!$F6=calculations!G$2,1,"")</f>
        <v/>
      </c>
      <c r="H143" s="89" t="str">
        <f>IF('Domaine 5 Generalites'!$F6=calculations!H$2,1,"")</f>
        <v/>
      </c>
      <c r="I143" s="27"/>
      <c r="J143" s="27"/>
      <c r="K143" s="27"/>
      <c r="L143" s="27"/>
      <c r="M143" s="27"/>
      <c r="N143" s="27"/>
      <c r="O143" s="27"/>
      <c r="P143" s="27"/>
      <c r="Q143" s="27"/>
      <c r="R143" s="27"/>
      <c r="S143" s="27"/>
      <c r="T143" s="27"/>
      <c r="U143" s="27"/>
      <c r="V143" s="27"/>
      <c r="W143" s="27"/>
      <c r="X143" s="27"/>
      <c r="Y143" s="27"/>
      <c r="Z143">
        <f t="shared" si="17"/>
        <v>0</v>
      </c>
      <c r="AA143">
        <f>IF('Domaine 5 Generalites'!D6="o",1,0)+IF('Domaine 5 Generalites'!D6="L",1,0)</f>
        <v>0</v>
      </c>
      <c r="AB143" s="162" t="b">
        <f>IF(AND(AA143=1,'Domaine 5 Generalites'!E6="o"),"achieved",IF(AND(AA143=1,'Domaine 5 Generalites'!E6="n"),"not achieved",IF(AND(AA143=1,'Domaine 5 Generalites'!E6="s.o."),"N/A")))</f>
        <v>0</v>
      </c>
    </row>
    <row r="144" spans="1:28" x14ac:dyDescent="0.35">
      <c r="A144" s="90">
        <f>'Domaine 5 Generalites'!A7</f>
        <v>20.100000000000001</v>
      </c>
      <c r="B144" s="89" t="s">
        <v>113</v>
      </c>
      <c r="C144" s="89" t="str">
        <f t="shared" si="16"/>
        <v xml:space="preserve">20.1. Service de livraison de ressources physiques – </v>
      </c>
      <c r="D144" s="89">
        <f>IF('Domaine 5 Generalites'!E7="o",1,0)</f>
        <v>0</v>
      </c>
      <c r="E144" s="89" t="str">
        <f>IF('Domaine 5 Generalites'!$F7=calculations!E$2,1,"")</f>
        <v/>
      </c>
      <c r="F144" s="89" t="str">
        <f>IF('Domaine 5 Generalites'!$F7=calculations!F$2,1,"")</f>
        <v/>
      </c>
      <c r="G144" s="89" t="str">
        <f>IF('Domaine 5 Generalites'!$F7=calculations!G$2,1,"")</f>
        <v/>
      </c>
      <c r="H144" s="89" t="str">
        <f>IF('Domaine 5 Generalites'!$F7=calculations!H$2,1,"")</f>
        <v/>
      </c>
      <c r="I144" s="27"/>
      <c r="J144" s="27"/>
      <c r="K144" s="27"/>
      <c r="L144" s="27"/>
      <c r="M144" s="27"/>
      <c r="N144" s="27"/>
      <c r="O144" s="27"/>
      <c r="P144" s="27"/>
      <c r="Q144" s="27"/>
      <c r="R144" s="27"/>
      <c r="S144" s="27"/>
      <c r="T144" s="27"/>
      <c r="U144" s="27"/>
      <c r="V144" s="27"/>
      <c r="W144" s="27"/>
      <c r="X144" s="27"/>
      <c r="Y144" s="27"/>
      <c r="Z144" t="str">
        <f t="shared" si="17"/>
        <v xml:space="preserve">20.1. Service de livraison de ressources physiques – </v>
      </c>
      <c r="AA144">
        <f>IF('Domaine 5 Generalites'!D7="o",1,0)+IF('Domaine 5 Generalites'!D7="L",1,0)</f>
        <v>0</v>
      </c>
      <c r="AB144" s="162" t="b">
        <f>IF(AND(AA144=1,'Domaine 5 Generalites'!E7="o"),"achieved",IF(AND(AA144=1,'Domaine 5 Generalites'!E7="n"),"not achieved",IF(AND(AA144=1,'Domaine 5 Generalites'!E7="s.o."),"N/A")))</f>
        <v>0</v>
      </c>
    </row>
    <row r="145" spans="1:28" x14ac:dyDescent="0.35">
      <c r="A145" s="90">
        <f>'Domaine 5 Generalites'!A8</f>
        <v>20.2</v>
      </c>
      <c r="B145" s="89" t="s">
        <v>114</v>
      </c>
      <c r="C145" s="89" t="str">
        <f t="shared" si="16"/>
        <v xml:space="preserve">20.2. Accès à distance aux services de bibliothèque </v>
      </c>
      <c r="D145" s="89">
        <f>IF('Domaine 5 Generalites'!E8="o",1,0)</f>
        <v>0</v>
      </c>
      <c r="E145" s="89" t="str">
        <f>IF('Domaine 5 Generalites'!$F8=calculations!E$2,1,"")</f>
        <v/>
      </c>
      <c r="F145" s="89" t="str">
        <f>IF('Domaine 5 Generalites'!$F8=calculations!F$2,1,"")</f>
        <v/>
      </c>
      <c r="G145" s="89" t="str">
        <f>IF('Domaine 5 Generalites'!$F8=calculations!G$2,1,"")</f>
        <v/>
      </c>
      <c r="H145" s="89" t="str">
        <f>IF('Domaine 5 Generalites'!$F8=calculations!H$2,1,"")</f>
        <v/>
      </c>
      <c r="I145" s="27"/>
      <c r="J145" s="27"/>
      <c r="K145" s="27"/>
      <c r="L145" s="27"/>
      <c r="M145" s="27"/>
      <c r="N145" s="27"/>
      <c r="O145" s="27"/>
      <c r="P145" s="27"/>
      <c r="Q145" s="27"/>
      <c r="R145" s="27"/>
      <c r="S145" s="27"/>
      <c r="T145" s="27"/>
      <c r="U145" s="27"/>
      <c r="V145" s="27"/>
      <c r="W145" s="27"/>
      <c r="X145" s="27"/>
      <c r="Y145" s="27"/>
      <c r="Z145" t="str">
        <f t="shared" si="17"/>
        <v xml:space="preserve">20.2. Accès à distance aux services de bibliothèque </v>
      </c>
      <c r="AA145">
        <f>IF('Domaine 5 Generalites'!D8="o",1,0)+IF('Domaine 5 Generalites'!D8="L",1,0)</f>
        <v>0</v>
      </c>
      <c r="AB145" s="162" t="b">
        <f>IF(AND(AA145=1,'Domaine 5 Generalites'!E8="o"),"achieved",IF(AND(AA145=1,'Domaine 5 Generalites'!E8="n"),"not achieved",IF(AND(AA145=1,'Domaine 5 Generalites'!E8="s.o."),"N/A")))</f>
        <v>0</v>
      </c>
    </row>
    <row r="146" spans="1:28" x14ac:dyDescent="0.35">
      <c r="A146" s="90">
        <f>'Domaine 5 Generalites'!A9</f>
        <v>0</v>
      </c>
      <c r="B146" s="89"/>
      <c r="C146" s="89"/>
      <c r="D146" s="89">
        <f>IF('Domaine 5 Generalites'!E9="o",1,0)</f>
        <v>0</v>
      </c>
      <c r="E146" s="89" t="str">
        <f>IF('Domaine 5 Generalites'!$F9=calculations!E$2,1,"")</f>
        <v/>
      </c>
      <c r="F146" s="89" t="str">
        <f>IF('Domaine 5 Generalites'!$F9=calculations!F$2,1,"")</f>
        <v/>
      </c>
      <c r="G146" s="89" t="str">
        <f>IF('Domaine 5 Generalites'!$F9=calculations!G$2,1,"")</f>
        <v/>
      </c>
      <c r="H146" s="89" t="str">
        <f>IF('Domaine 5 Generalites'!$F9=calculations!H$2,1,"")</f>
        <v/>
      </c>
      <c r="I146" s="27"/>
      <c r="J146" s="27"/>
      <c r="K146" s="27"/>
      <c r="L146" s="27"/>
      <c r="M146" s="27"/>
      <c r="N146" s="27"/>
      <c r="O146" s="27"/>
      <c r="P146" s="27"/>
      <c r="Q146" s="27"/>
      <c r="R146" s="27"/>
      <c r="S146" s="27"/>
      <c r="T146" s="27"/>
      <c r="U146" s="27"/>
      <c r="V146" s="27"/>
      <c r="W146" s="27"/>
      <c r="X146" s="27"/>
      <c r="Y146" s="27"/>
      <c r="Z146">
        <f t="shared" si="17"/>
        <v>0</v>
      </c>
      <c r="AA146">
        <f>IF('Domaine 5 Generalites'!D9="o",1,0)+IF('Domaine 5 Generalites'!D9="L",1,0)</f>
        <v>0</v>
      </c>
      <c r="AB146" s="162" t="b">
        <f>IF(AND(AA146=1,'Domaine 5 Generalites'!E9="o"),"achieved",IF(AND(AA146=1,'Domaine 5 Generalites'!E9="n"),"not achieved",IF(AND(AA146=1,'Domaine 5 Generalites'!E9="s.o."),"N/A")))</f>
        <v>0</v>
      </c>
    </row>
    <row r="147" spans="1:28" x14ac:dyDescent="0.35">
      <c r="A147" s="90">
        <f>'Domaine 5 Generalites'!A10</f>
        <v>21.1</v>
      </c>
      <c r="B147" s="89" t="s">
        <v>321</v>
      </c>
      <c r="C147" s="89" t="str">
        <f t="shared" si="16"/>
        <v xml:space="preserve">21.1. Acquisitions de biens matériels </v>
      </c>
      <c r="D147" s="89">
        <f>IF('Domaine 5 Generalites'!E10="o",1,0)</f>
        <v>0</v>
      </c>
      <c r="E147" s="89" t="str">
        <f>IF('Domaine 5 Generalites'!$F10=calculations!E$2,1,"")</f>
        <v/>
      </c>
      <c r="F147" s="89" t="str">
        <f>IF('Domaine 5 Generalites'!$F10=calculations!F$2,1,"")</f>
        <v/>
      </c>
      <c r="G147" s="89" t="str">
        <f>IF('Domaine 5 Generalites'!$F10=calculations!G$2,1,"")</f>
        <v/>
      </c>
      <c r="H147" s="89" t="str">
        <f>IF('Domaine 5 Generalites'!$F10=calculations!H$2,1,"")</f>
        <v/>
      </c>
      <c r="I147" s="27"/>
      <c r="J147" s="27"/>
      <c r="K147" s="27"/>
      <c r="L147" s="27"/>
      <c r="M147" s="27"/>
      <c r="N147" s="27"/>
      <c r="O147" s="27"/>
      <c r="P147" s="27"/>
      <c r="Q147" s="27"/>
      <c r="R147" s="27"/>
      <c r="S147" s="27"/>
      <c r="T147" s="27"/>
      <c r="U147" s="27"/>
      <c r="V147" s="27"/>
      <c r="W147" s="27"/>
      <c r="X147" s="27"/>
      <c r="Y147" s="27"/>
      <c r="Z147" t="str">
        <f t="shared" si="17"/>
        <v xml:space="preserve">21.1. Acquisitions de biens matériels </v>
      </c>
      <c r="AA147">
        <f>IF('Domaine 5 Generalites'!D10="o",1,0)+IF('Domaine 5 Generalites'!D10="L",1,0)</f>
        <v>1</v>
      </c>
      <c r="AB147" s="162" t="b">
        <f>IF(AND(AA147=1,'Domaine 5 Generalites'!E10="o"),"achieved",IF(AND(AA147=1,'Domaine 5 Generalites'!E10="n"),"not achieved",IF(AND(AA147=1,'Domaine 5 Generalites'!E10="s.o."),"N/A")))</f>
        <v>0</v>
      </c>
    </row>
    <row r="148" spans="1:28" x14ac:dyDescent="0.35">
      <c r="A148" s="90">
        <f>'Domaine 5 Generalites'!A11</f>
        <v>21.2</v>
      </c>
      <c r="B148" s="89" t="s">
        <v>119</v>
      </c>
      <c r="C148" s="89" t="str">
        <f t="shared" si="16"/>
        <v>21.2. Collection électronique</v>
      </c>
      <c r="D148" s="89">
        <f>IF('Domaine 5 Generalites'!E11="o",1,0)</f>
        <v>0</v>
      </c>
      <c r="E148" s="89" t="str">
        <f>IF('Domaine 5 Generalites'!$F11=calculations!E$2,1,"")</f>
        <v/>
      </c>
      <c r="F148" s="89" t="str">
        <f>IF('Domaine 5 Generalites'!$F11=calculations!F$2,1,"")</f>
        <v/>
      </c>
      <c r="G148" s="89" t="str">
        <f>IF('Domaine 5 Generalites'!$F11=calculations!G$2,1,"")</f>
        <v/>
      </c>
      <c r="H148" s="89" t="str">
        <f>IF('Domaine 5 Generalites'!$F11=calculations!H$2,1,"")</f>
        <v/>
      </c>
      <c r="I148" s="27"/>
      <c r="J148" s="27"/>
      <c r="K148" s="27"/>
      <c r="L148" s="27"/>
      <c r="M148" s="27"/>
      <c r="N148" s="27"/>
      <c r="O148" s="27"/>
      <c r="P148" s="27"/>
      <c r="Q148" s="27"/>
      <c r="R148" s="27"/>
      <c r="S148" s="27"/>
      <c r="T148" s="27"/>
      <c r="U148" s="27"/>
      <c r="V148" s="27"/>
      <c r="W148" s="27"/>
      <c r="X148" s="27"/>
      <c r="Y148" s="27"/>
      <c r="Z148" t="str">
        <f t="shared" si="17"/>
        <v>21.2. Collection électronique</v>
      </c>
      <c r="AA148">
        <f>IF('Domaine 5 Generalites'!D11="o",1,0)+IF('Domaine 5 Generalites'!D11="L",1,0)</f>
        <v>0</v>
      </c>
      <c r="AB148" s="162" t="b">
        <f>IF(AND(AA148=1,'Domaine 5 Generalites'!E11="o"),"achieved",IF(AND(AA148=1,'Domaine 5 Generalites'!E11="n"),"not achieved",IF(AND(AA148=1,'Domaine 5 Generalites'!E11="s.o."),"N/A")))</f>
        <v>0</v>
      </c>
    </row>
    <row r="149" spans="1:28" x14ac:dyDescent="0.35">
      <c r="A149" s="90">
        <f>'Domaine 5 Generalites'!A12</f>
        <v>21.3</v>
      </c>
      <c r="B149" s="89" t="s">
        <v>532</v>
      </c>
      <c r="C149" s="89" t="str">
        <f t="shared" si="16"/>
        <v xml:space="preserve">21.3. Ressources électroniques </v>
      </c>
      <c r="D149" s="89">
        <f>IF('Domaine 5 Generalites'!E12="o",1,0)</f>
        <v>0</v>
      </c>
      <c r="E149" s="89" t="str">
        <f>IF('Domaine 5 Generalites'!$F12=calculations!E$2,1,"")</f>
        <v/>
      </c>
      <c r="F149" s="89" t="str">
        <f>IF('Domaine 5 Generalites'!$F12=calculations!F$2,1,"")</f>
        <v/>
      </c>
      <c r="G149" s="89" t="str">
        <f>IF('Domaine 5 Generalites'!$F12=calculations!G$2,1,"")</f>
        <v/>
      </c>
      <c r="H149" s="89" t="str">
        <f>IF('Domaine 5 Generalites'!$F12=calculations!H$2,1,"")</f>
        <v/>
      </c>
      <c r="I149" s="27"/>
      <c r="J149" s="27"/>
      <c r="K149" s="27"/>
      <c r="L149" s="27"/>
      <c r="M149" s="27"/>
      <c r="N149" s="27"/>
      <c r="O149" s="27"/>
      <c r="P149" s="27"/>
      <c r="Q149" s="27"/>
      <c r="R149" s="27"/>
      <c r="S149" s="27"/>
      <c r="T149" s="27"/>
      <c r="U149" s="27"/>
      <c r="V149" s="27"/>
      <c r="W149" s="27"/>
      <c r="X149" s="27"/>
      <c r="Y149" s="27"/>
      <c r="Z149" t="str">
        <f t="shared" si="17"/>
        <v xml:space="preserve">21.3. Ressources électroniques </v>
      </c>
      <c r="AA149">
        <f>IF('Domaine 5 Generalites'!D12="o",1,0)+IF('Domaine 5 Generalites'!D12="L",1,0)</f>
        <v>0</v>
      </c>
      <c r="AB149" s="162" t="b">
        <f>IF(AND(AA149=1,'Domaine 5 Generalites'!E12="o"),"achieved",IF(AND(AA149=1,'Domaine 5 Generalites'!E12="n"),"not achieved",IF(AND(AA149=1,'Domaine 5 Generalites'!E12="s.o."),"N/A")))</f>
        <v>0</v>
      </c>
    </row>
    <row r="150" spans="1:28" x14ac:dyDescent="0.35">
      <c r="A150" s="90">
        <f>'Domaine 5 Generalites'!A13</f>
        <v>21.4</v>
      </c>
      <c r="B150" s="89" t="s">
        <v>115</v>
      </c>
      <c r="C150" s="89" t="str">
        <f t="shared" si="16"/>
        <v>21.4. Élagage</v>
      </c>
      <c r="D150" s="89">
        <f>IF('Domaine 5 Generalites'!E13="o",1,0)</f>
        <v>0</v>
      </c>
      <c r="E150" s="89" t="str">
        <f>IF('Domaine 5 Generalites'!$F13=calculations!E$2,1,"")</f>
        <v/>
      </c>
      <c r="F150" s="89" t="str">
        <f>IF('Domaine 5 Generalites'!$F13=calculations!F$2,1,"")</f>
        <v/>
      </c>
      <c r="G150" s="89" t="str">
        <f>IF('Domaine 5 Generalites'!$F13=calculations!G$2,1,"")</f>
        <v/>
      </c>
      <c r="H150" s="89" t="str">
        <f>IF('Domaine 5 Generalites'!$F13=calculations!H$2,1,"")</f>
        <v/>
      </c>
      <c r="I150" s="27"/>
      <c r="J150" s="27"/>
      <c r="K150" s="27"/>
      <c r="L150" s="27"/>
      <c r="M150" s="27"/>
      <c r="N150" s="27"/>
      <c r="O150" s="27"/>
      <c r="P150" s="27"/>
      <c r="Q150" s="27"/>
      <c r="R150" s="27"/>
      <c r="S150" s="27"/>
      <c r="T150" s="27"/>
      <c r="U150" s="27"/>
      <c r="V150" s="27"/>
      <c r="W150" s="27"/>
      <c r="X150" s="27"/>
      <c r="Y150" s="27"/>
      <c r="Z150" t="str">
        <f t="shared" si="17"/>
        <v>21.4. Élagage</v>
      </c>
      <c r="AA150">
        <f>IF('Domaine 5 Generalites'!D13="o",1,0)+IF('Domaine 5 Generalites'!D13="L",1,0)</f>
        <v>0</v>
      </c>
      <c r="AB150" s="162" t="b">
        <f>IF(AND(AA150=1,'Domaine 5 Generalites'!E13="o"),"achieved",IF(AND(AA150=1,'Domaine 5 Generalites'!E13="n"),"not achieved",IF(AND(AA150=1,'Domaine 5 Generalites'!E13="s.o."),"N/A")))</f>
        <v>0</v>
      </c>
    </row>
    <row r="151" spans="1:28" x14ac:dyDescent="0.35">
      <c r="A151" s="90">
        <f>'Domaine 5 Generalites'!A14</f>
        <v>21.5</v>
      </c>
      <c r="B151" s="89" t="s">
        <v>116</v>
      </c>
      <c r="C151" s="89" t="str">
        <f t="shared" si="16"/>
        <v>21.5. Réservations</v>
      </c>
      <c r="D151" s="89">
        <f>IF('Domaine 5 Generalites'!E14="o",1,0)</f>
        <v>0</v>
      </c>
      <c r="E151" s="89" t="str">
        <f>IF('Domaine 5 Generalites'!$F14=calculations!E$2,1,"")</f>
        <v/>
      </c>
      <c r="F151" s="89" t="str">
        <f>IF('Domaine 5 Generalites'!$F14=calculations!F$2,1,"")</f>
        <v/>
      </c>
      <c r="G151" s="89" t="str">
        <f>IF('Domaine 5 Generalites'!$F14=calculations!G$2,1,"")</f>
        <v/>
      </c>
      <c r="H151" s="89" t="str">
        <f>IF('Domaine 5 Generalites'!$F14=calculations!H$2,1,"")</f>
        <v/>
      </c>
      <c r="I151" s="27"/>
      <c r="J151" s="27"/>
      <c r="K151" s="27"/>
      <c r="L151" s="27"/>
      <c r="M151" s="27"/>
      <c r="N151" s="27"/>
      <c r="O151" s="27"/>
      <c r="P151" s="27"/>
      <c r="Q151" s="27"/>
      <c r="R151" s="27"/>
      <c r="S151" s="27"/>
      <c r="T151" s="27"/>
      <c r="U151" s="27"/>
      <c r="V151" s="27"/>
      <c r="W151" s="27"/>
      <c r="X151" s="27"/>
      <c r="Y151" s="27"/>
      <c r="Z151" t="str">
        <f t="shared" si="17"/>
        <v>21.5. Réservations</v>
      </c>
      <c r="AA151">
        <f>IF('Domaine 5 Generalites'!D14="o",1,0)+IF('Domaine 5 Generalites'!D14="L",1,0)</f>
        <v>1</v>
      </c>
      <c r="AB151" s="162" t="b">
        <f>IF(AND(AA151=1,'Domaine 5 Generalites'!E14="o"),"achieved",IF(AND(AA151=1,'Domaine 5 Generalites'!E14="n"),"not achieved",IF(AND(AA151=1,'Domaine 5 Generalites'!E14="s.o."),"N/A")))</f>
        <v>0</v>
      </c>
    </row>
    <row r="152" spans="1:28" x14ac:dyDescent="0.35">
      <c r="A152" s="90">
        <f>'Domaine 5 Generalites'!A15</f>
        <v>21.6</v>
      </c>
      <c r="B152" s="89" t="s">
        <v>117</v>
      </c>
      <c r="C152" s="89" t="str">
        <f t="shared" si="16"/>
        <v>21.6. Système intégré de gestion de bibliothèque </v>
      </c>
      <c r="D152" s="89">
        <f>IF('Domaine 5 Generalites'!E15="o",1,0)</f>
        <v>0</v>
      </c>
      <c r="E152" s="89" t="str">
        <f>IF('Domaine 5 Generalites'!$F15=calculations!E$2,1,"")</f>
        <v/>
      </c>
      <c r="F152" s="89" t="str">
        <f>IF('Domaine 5 Generalites'!$F15=calculations!F$2,1,"")</f>
        <v/>
      </c>
      <c r="G152" s="89" t="str">
        <f>IF('Domaine 5 Generalites'!$F15=calculations!G$2,1,"")</f>
        <v/>
      </c>
      <c r="H152" s="89" t="str">
        <f>IF('Domaine 5 Generalites'!$F15=calculations!H$2,1,"")</f>
        <v/>
      </c>
      <c r="I152" s="27"/>
      <c r="J152" s="27"/>
      <c r="K152" s="27"/>
      <c r="L152" s="27"/>
      <c r="M152" s="27"/>
      <c r="N152" s="27"/>
      <c r="O152" s="27"/>
      <c r="P152" s="27"/>
      <c r="Q152" s="27"/>
      <c r="R152" s="27"/>
      <c r="S152" s="27"/>
      <c r="T152" s="27"/>
      <c r="U152" s="27"/>
      <c r="V152" s="27"/>
      <c r="W152" s="27"/>
      <c r="X152" s="27"/>
      <c r="Y152" s="27"/>
      <c r="Z152" t="str">
        <f t="shared" si="17"/>
        <v>21.6. Système intégré de gestion de bibliothèque </v>
      </c>
      <c r="AA152">
        <f>IF('Domaine 5 Generalites'!D15="o",1,0)+IF('Domaine 5 Generalites'!D15="L",1,0)</f>
        <v>0</v>
      </c>
      <c r="AB152" s="162" t="b">
        <f>IF(AND(AA152=1,'Domaine 5 Generalites'!E15="o"),"achieved",IF(AND(AA152=1,'Domaine 5 Generalites'!E15="n"),"not achieved",IF(AND(AA152=1,'Domaine 5 Generalites'!E15="s.o."),"N/A")))</f>
        <v>0</v>
      </c>
    </row>
    <row r="153" spans="1:28" x14ac:dyDescent="0.35">
      <c r="A153" s="90">
        <f>'Domaine 5 Generalites'!A16</f>
        <v>21.7</v>
      </c>
      <c r="B153" s="89" t="s">
        <v>118</v>
      </c>
      <c r="C153" s="89" t="str">
        <f t="shared" si="16"/>
        <v>21.7. Notices bibliographiques </v>
      </c>
      <c r="D153" s="89">
        <f>IF('Domaine 5 Generalites'!E16="o",1,0)</f>
        <v>0</v>
      </c>
      <c r="E153" s="89" t="str">
        <f>IF('Domaine 5 Generalites'!$F16=calculations!E$2,1,"")</f>
        <v/>
      </c>
      <c r="F153" s="89" t="str">
        <f>IF('Domaine 5 Generalites'!$F16=calculations!F$2,1,"")</f>
        <v/>
      </c>
      <c r="G153" s="89" t="str">
        <f>IF('Domaine 5 Generalites'!$F16=calculations!G$2,1,"")</f>
        <v/>
      </c>
      <c r="H153" s="89" t="str">
        <f>IF('Domaine 5 Generalites'!$F16=calculations!H$2,1,"")</f>
        <v/>
      </c>
      <c r="I153" s="27"/>
      <c r="J153" s="27"/>
      <c r="K153" s="27"/>
      <c r="L153" s="27"/>
      <c r="M153" s="27"/>
      <c r="N153" s="27"/>
      <c r="O153" s="27"/>
      <c r="P153" s="27"/>
      <c r="Q153" s="27"/>
      <c r="R153" s="27"/>
      <c r="S153" s="27"/>
      <c r="T153" s="27"/>
      <c r="U153" s="27"/>
      <c r="V153" s="27"/>
      <c r="W153" s="27"/>
      <c r="X153" s="27"/>
      <c r="Y153" s="27"/>
      <c r="Z153" t="str">
        <f t="shared" si="17"/>
        <v>21.7. Notices bibliographiques </v>
      </c>
      <c r="AA153">
        <f>IF('Domaine 5 Generalites'!D16="o",1,0)+IF('Domaine 5 Generalites'!D16="L",1,0)</f>
        <v>0</v>
      </c>
      <c r="AB153" s="162" t="b">
        <f>IF(AND(AA153=1,'Domaine 5 Generalites'!E16="o"),"achieved",IF(AND(AA153=1,'Domaine 5 Generalites'!E16="n"),"not achieved",IF(AND(AA153=1,'Domaine 5 Generalites'!E16="s.o."),"N/A")))</f>
        <v>0</v>
      </c>
    </row>
    <row r="154" spans="1:28" x14ac:dyDescent="0.35">
      <c r="A154" s="90">
        <f>'Domaine 5 Generalites'!A17</f>
        <v>0</v>
      </c>
      <c r="B154" s="89"/>
      <c r="C154" s="89"/>
      <c r="D154" s="89">
        <f>IF('Domaine 5 Generalites'!E17="o",1,0)</f>
        <v>0</v>
      </c>
      <c r="E154" s="89" t="str">
        <f>IF('Domaine 5 Generalites'!$F17=calculations!E$2,1,"")</f>
        <v/>
      </c>
      <c r="F154" s="89" t="str">
        <f>IF('Domaine 5 Generalites'!$F17=calculations!F$2,1,"")</f>
        <v/>
      </c>
      <c r="G154" s="89" t="str">
        <f>IF('Domaine 5 Generalites'!$F17=calculations!G$2,1,"")</f>
        <v/>
      </c>
      <c r="H154" s="89" t="str">
        <f>IF('Domaine 5 Generalites'!$F17=calculations!H$2,1,"")</f>
        <v/>
      </c>
      <c r="I154" s="27"/>
      <c r="J154" s="27"/>
      <c r="K154" s="27"/>
      <c r="L154" s="27"/>
      <c r="M154" s="27"/>
      <c r="N154" s="27"/>
      <c r="O154" s="27"/>
      <c r="P154" s="27"/>
      <c r="Q154" s="27"/>
      <c r="R154" s="27"/>
      <c r="S154" s="27"/>
      <c r="T154" s="27"/>
      <c r="U154" s="27"/>
      <c r="V154" s="27"/>
      <c r="W154" s="27"/>
      <c r="X154" s="27"/>
      <c r="Y154" s="27"/>
      <c r="Z154">
        <f t="shared" si="17"/>
        <v>0</v>
      </c>
      <c r="AA154">
        <f>IF('Domaine 5 Generalites'!D17="o",1,0)+IF('Domaine 5 Generalites'!D17="L",1,0)</f>
        <v>0</v>
      </c>
      <c r="AB154" s="162" t="b">
        <f>IF(AND(AA154=1,'Domaine 5 Generalites'!E17="o"),"achieved",IF(AND(AA154=1,'Domaine 5 Generalites'!E17="n"),"not achieved",IF(AND(AA154=1,'Domaine 5 Generalites'!E17="s.o."),"N/A")))</f>
        <v>0</v>
      </c>
    </row>
    <row r="155" spans="1:28" x14ac:dyDescent="0.35">
      <c r="A155" s="90">
        <f>'Domaine 5 Generalites'!A18</f>
        <v>22.1</v>
      </c>
      <c r="B155" s="89" t="s">
        <v>120</v>
      </c>
      <c r="C155" s="89" t="str">
        <f t="shared" si="16"/>
        <v xml:space="preserve">22.1. Partenariats dans la communauté </v>
      </c>
      <c r="D155" s="89">
        <f>IF('Domaine 5 Generalites'!E18="o",1,0)</f>
        <v>0</v>
      </c>
      <c r="E155" s="89" t="str">
        <f>IF('Domaine 5 Generalites'!$F18=calculations!E$2,1,"")</f>
        <v/>
      </c>
      <c r="F155" s="89" t="str">
        <f>IF('Domaine 5 Generalites'!$F18=calculations!F$2,1,"")</f>
        <v/>
      </c>
      <c r="G155" s="89" t="str">
        <f>IF('Domaine 5 Generalites'!$F18=calculations!G$2,1,"")</f>
        <v/>
      </c>
      <c r="H155" s="89" t="str">
        <f>IF('Domaine 5 Generalites'!$F18=calculations!H$2,1,"")</f>
        <v/>
      </c>
      <c r="I155" s="27"/>
      <c r="J155" s="27"/>
      <c r="K155" s="27"/>
      <c r="L155" s="27"/>
      <c r="M155" s="27"/>
      <c r="N155" s="27"/>
      <c r="O155" s="27"/>
      <c r="P155" s="27"/>
      <c r="Q155" s="27"/>
      <c r="R155" s="27"/>
      <c r="S155" s="27"/>
      <c r="T155" s="27"/>
      <c r="U155" s="27"/>
      <c r="V155" s="27"/>
      <c r="W155" s="27"/>
      <c r="X155" s="27"/>
      <c r="Y155" s="27"/>
      <c r="Z155" t="str">
        <f t="shared" si="17"/>
        <v xml:space="preserve">22.1. Partenariats dans la communauté </v>
      </c>
      <c r="AA155">
        <f>IF('Domaine 5 Generalites'!D18="o",1,0)+IF('Domaine 5 Generalites'!D18="L",1,0)</f>
        <v>0</v>
      </c>
      <c r="AB155" s="162" t="b">
        <f>IF(AND(AA155=1,'Domaine 5 Generalites'!E18="o"),"achieved",IF(AND(AA155=1,'Domaine 5 Generalites'!E18="n"),"not achieved",IF(AND(AA155=1,'Domaine 5 Generalites'!E18="s.o."),"N/A")))</f>
        <v>0</v>
      </c>
    </row>
    <row r="156" spans="1:28" x14ac:dyDescent="0.35">
      <c r="A156" s="90">
        <f>'Domaine 5 Generalites'!A19</f>
        <v>22.2</v>
      </c>
      <c r="B156" s="89" t="s">
        <v>121</v>
      </c>
      <c r="C156" s="89" t="str">
        <f t="shared" si="16"/>
        <v>22.2. Partenariats dans le secteur des bibliothèques </v>
      </c>
      <c r="D156" s="89">
        <f>IF('Domaine 5 Generalites'!E19="o",1,0)</f>
        <v>0</v>
      </c>
      <c r="E156" s="89" t="str">
        <f>IF('Domaine 5 Generalites'!$F19=calculations!E$2,1,"")</f>
        <v/>
      </c>
      <c r="F156" s="89" t="str">
        <f>IF('Domaine 5 Generalites'!$F19=calculations!F$2,1,"")</f>
        <v/>
      </c>
      <c r="G156" s="89" t="str">
        <f>IF('Domaine 5 Generalites'!$F19=calculations!G$2,1,"")</f>
        <v/>
      </c>
      <c r="H156" s="89" t="str">
        <f>IF('Domaine 5 Generalites'!$F19=calculations!H$2,1,"")</f>
        <v/>
      </c>
      <c r="I156" s="27"/>
      <c r="J156" s="27"/>
      <c r="K156" s="27"/>
      <c r="L156" s="27"/>
      <c r="M156" s="27"/>
      <c r="N156" s="27"/>
      <c r="O156" s="27"/>
      <c r="P156" s="27"/>
      <c r="Q156" s="27"/>
      <c r="R156" s="27"/>
      <c r="S156" s="27"/>
      <c r="T156" s="27"/>
      <c r="U156" s="27"/>
      <c r="V156" s="27"/>
      <c r="W156" s="27"/>
      <c r="X156" s="27"/>
      <c r="Y156" s="27"/>
      <c r="Z156" t="str">
        <f t="shared" si="17"/>
        <v>22.2. Partenariats dans le secteur des bibliothèques </v>
      </c>
      <c r="AA156">
        <f>IF('Domaine 5 Generalites'!D19="o",1,0)+IF('Domaine 5 Generalites'!D19="L",1,0)</f>
        <v>0</v>
      </c>
      <c r="AB156" s="162" t="b">
        <f>IF(AND(AA156=1,'Domaine 5 Generalites'!E19="o"),"achieved",IF(AND(AA156=1,'Domaine 5 Generalites'!E19="n"),"not achieved",IF(AND(AA156=1,'Domaine 5 Generalites'!E19="s.o."),"N/A")))</f>
        <v>0</v>
      </c>
    </row>
    <row r="157" spans="1:28" x14ac:dyDescent="0.35">
      <c r="A157" s="90">
        <f>'Domaine 5 Generalites'!A20</f>
        <v>22.3</v>
      </c>
      <c r="B157" s="89" t="s">
        <v>122</v>
      </c>
      <c r="C157" s="89" t="str">
        <f t="shared" si="16"/>
        <v>22.3. Partenariats au-delà de la communauté </v>
      </c>
      <c r="D157" s="89">
        <f>IF('Domaine 5 Generalites'!E20="o",1,0)</f>
        <v>0</v>
      </c>
      <c r="E157" s="89" t="str">
        <f>IF('Domaine 5 Generalites'!$F20=calculations!E$2,1,"")</f>
        <v/>
      </c>
      <c r="F157" s="89" t="str">
        <f>IF('Domaine 5 Generalites'!$F20=calculations!F$2,1,"")</f>
        <v/>
      </c>
      <c r="G157" s="89" t="str">
        <f>IF('Domaine 5 Generalites'!$F20=calculations!G$2,1,"")</f>
        <v/>
      </c>
      <c r="H157" s="89" t="str">
        <f>IF('Domaine 5 Generalites'!$F20=calculations!H$2,1,"")</f>
        <v/>
      </c>
      <c r="I157" s="27"/>
      <c r="J157" s="27"/>
      <c r="L157" s="27"/>
      <c r="M157" s="27"/>
      <c r="N157" s="27"/>
      <c r="O157" s="27"/>
      <c r="P157" s="27"/>
      <c r="Q157" s="27"/>
      <c r="R157" s="27"/>
      <c r="S157" s="27"/>
      <c r="T157" s="27"/>
      <c r="U157" s="27"/>
      <c r="V157" s="27"/>
      <c r="W157" s="27"/>
      <c r="X157" s="27"/>
      <c r="Y157" s="27"/>
      <c r="Z157" t="str">
        <f t="shared" si="17"/>
        <v>22.3. Partenariats au-delà de la communauté </v>
      </c>
      <c r="AA157">
        <f>IF('Domaine 5 Generalites'!D20="o",1,0)+IF('Domaine 5 Generalites'!D20="L",1,0)</f>
        <v>0</v>
      </c>
      <c r="AB157" s="162" t="b">
        <f>IF(AND(AA157=1,'Domaine 5 Generalites'!E20="o"),"achieved",IF(AND(AA157=1,'Domaine 5 Generalites'!E20="n"),"not achieved",IF(AND(AA157=1,'Domaine 5 Generalites'!E20="s.o."),"N/A")))</f>
        <v>0</v>
      </c>
    </row>
    <row r="158" spans="1:28" x14ac:dyDescent="0.35">
      <c r="A158" s="90">
        <f>'Domaine 5 Generalites'!A21</f>
        <v>22.4</v>
      </c>
      <c r="B158" s="89" t="s">
        <v>322</v>
      </c>
      <c r="C158" s="89" t="str">
        <f t="shared" si="16"/>
        <v xml:space="preserve">22.4. Service de prêts entre bibliothèques : emprunts </v>
      </c>
      <c r="D158" s="89">
        <f>IF('Domaine 5 Generalites'!E21="o",1,0)</f>
        <v>0</v>
      </c>
      <c r="E158" s="89" t="str">
        <f>IF('Domaine 5 Generalites'!$F21=calculations!E$2,1,"")</f>
        <v/>
      </c>
      <c r="F158" s="89" t="str">
        <f>IF('Domaine 5 Generalites'!$F21=calculations!F$2,1,"")</f>
        <v/>
      </c>
      <c r="G158" s="89" t="str">
        <f>IF('Domaine 5 Generalites'!$F21=calculations!G$2,1,"")</f>
        <v/>
      </c>
      <c r="H158" s="89" t="str">
        <f>IF('Domaine 5 Generalites'!$F21=calculations!H$2,1,"")</f>
        <v/>
      </c>
      <c r="I158" s="27"/>
      <c r="J158" s="27"/>
      <c r="K158" s="27"/>
      <c r="L158" s="27"/>
      <c r="M158" s="27"/>
      <c r="N158" s="27"/>
      <c r="O158" s="27"/>
      <c r="P158" s="27"/>
      <c r="Q158" s="27"/>
      <c r="R158" s="27"/>
      <c r="S158" s="27"/>
      <c r="T158" s="27"/>
      <c r="U158" s="27"/>
      <c r="V158" s="27"/>
      <c r="W158" s="27"/>
      <c r="X158" s="27"/>
      <c r="Y158" s="27"/>
      <c r="Z158" t="str">
        <f t="shared" si="17"/>
        <v xml:space="preserve">22.4. Service de prêts entre bibliothèques : emprunts </v>
      </c>
      <c r="AA158">
        <f>IF('Domaine 5 Generalites'!D21="o",1,0)+IF('Domaine 5 Generalites'!D21="L",1,0)</f>
        <v>1</v>
      </c>
      <c r="AB158" s="162" t="b">
        <f>IF(AND(AA158=1,'Domaine 5 Generalites'!E21="o"),"achieved",IF(AND(AA158=1,'Domaine 5 Generalites'!E21="n"),"not achieved",IF(AND(AA158=1,'Domaine 5 Generalites'!E21="s.o."),"N/A")))</f>
        <v>0</v>
      </c>
    </row>
    <row r="159" spans="1:28" x14ac:dyDescent="0.35">
      <c r="A159" s="90">
        <f>'Domaine 5 Generalites'!A22</f>
        <v>22.5</v>
      </c>
      <c r="B159" s="89" t="s">
        <v>323</v>
      </c>
      <c r="C159" s="89" t="str">
        <f t="shared" si="16"/>
        <v xml:space="preserve">22.5. Service de prêts entre bibliothèques : prêts </v>
      </c>
      <c r="D159" s="89">
        <f>IF('Domaine 5 Generalites'!E22="o",1,0)</f>
        <v>0</v>
      </c>
      <c r="E159" s="89" t="str">
        <f>IF('Domaine 5 Generalites'!$F22=calculations!E$2,1,"")</f>
        <v/>
      </c>
      <c r="F159" s="89" t="str">
        <f>IF('Domaine 5 Generalites'!$F22=calculations!F$2,1,"")</f>
        <v/>
      </c>
      <c r="G159" s="89" t="str">
        <f>IF('Domaine 5 Generalites'!$F22=calculations!G$2,1,"")</f>
        <v/>
      </c>
      <c r="H159" s="89" t="str">
        <f>IF('Domaine 5 Generalites'!$F22=calculations!H$2,1,"")</f>
        <v/>
      </c>
      <c r="I159" s="27"/>
      <c r="J159" s="27"/>
      <c r="K159" s="27"/>
      <c r="L159" s="27"/>
      <c r="M159" s="27"/>
      <c r="N159" s="27"/>
      <c r="O159" s="27"/>
      <c r="P159" s="27"/>
      <c r="Q159" s="27"/>
      <c r="R159" s="27"/>
      <c r="S159" s="27"/>
      <c r="T159" s="27"/>
      <c r="U159" s="27"/>
      <c r="V159" s="27"/>
      <c r="W159" s="27"/>
      <c r="X159" s="27"/>
      <c r="Y159" s="27"/>
      <c r="Z159" t="str">
        <f t="shared" si="17"/>
        <v xml:space="preserve">22.5. Service de prêts entre bibliothèques : prêts </v>
      </c>
      <c r="AA159">
        <f>IF('Domaine 5 Generalites'!D22="o",1,0)+IF('Domaine 5 Generalites'!D22="L",1,0)</f>
        <v>0</v>
      </c>
      <c r="AB159" s="162" t="b">
        <f>IF(AND(AA159=1,'Domaine 5 Generalites'!E22="o"),"achieved",IF(AND(AA159=1,'Domaine 5 Generalites'!E22="n"),"not achieved",IF(AND(AA159=1,'Domaine 5 Generalites'!E22="s.o."),"N/A")))</f>
        <v>0</v>
      </c>
    </row>
    <row r="160" spans="1:28" x14ac:dyDescent="0.35">
      <c r="A160" s="90">
        <f>'Domaine 5 Generalites'!A23</f>
        <v>22.6</v>
      </c>
      <c r="B160" s="89" t="s">
        <v>123</v>
      </c>
      <c r="C160" s="89" t="str">
        <f t="shared" si="16"/>
        <v xml:space="preserve">22.6. Économies et rentabilité par l’entremise de la coopération </v>
      </c>
      <c r="D160" s="89">
        <f>IF('Domaine 5 Generalites'!E23="o",1,0)</f>
        <v>0</v>
      </c>
      <c r="E160" s="89" t="str">
        <f>IF('Domaine 5 Generalites'!$F23=calculations!E$2,1,"")</f>
        <v/>
      </c>
      <c r="F160" s="89" t="str">
        <f>IF('Domaine 5 Generalites'!$F23=calculations!F$2,1,"")</f>
        <v/>
      </c>
      <c r="G160" s="89" t="str">
        <f>IF('Domaine 5 Generalites'!$F23=calculations!G$2,1,"")</f>
        <v/>
      </c>
      <c r="H160" s="89" t="str">
        <f>IF('Domaine 5 Generalites'!$F23=calculations!H$2,1,"")</f>
        <v/>
      </c>
      <c r="I160" s="27"/>
      <c r="J160" s="27"/>
      <c r="K160" s="27"/>
      <c r="L160" s="27"/>
      <c r="M160" s="27"/>
      <c r="N160" s="27"/>
      <c r="O160" s="27"/>
      <c r="P160" s="27"/>
      <c r="Q160" s="27"/>
      <c r="R160" s="27"/>
      <c r="S160" s="27"/>
      <c r="T160" s="27"/>
      <c r="U160" s="27"/>
      <c r="V160" s="27"/>
      <c r="W160" s="27"/>
      <c r="X160" s="27"/>
      <c r="Y160" s="27"/>
      <c r="Z160" t="str">
        <f t="shared" si="17"/>
        <v xml:space="preserve">22.6. Économies et rentabilité par l’entremise de la coopération </v>
      </c>
      <c r="AA160">
        <f>IF('Domaine 5 Generalites'!D23="o",1,0)+IF('Domaine 5 Generalites'!D23="L",1,0)</f>
        <v>0</v>
      </c>
      <c r="AB160" s="162" t="b">
        <f>IF(AND(AA160=1,'Domaine 5 Generalites'!E23="o"),"achieved",IF(AND(AA160=1,'Domaine 5 Generalites'!E23="n"),"not achieved",IF(AND(AA160=1,'Domaine 5 Generalites'!E23="s.o."),"N/A")))</f>
        <v>0</v>
      </c>
    </row>
    <row r="161" spans="1:28" x14ac:dyDescent="0.35">
      <c r="A161" s="90">
        <f>'Domaine 5 Generalites'!A24</f>
        <v>0</v>
      </c>
      <c r="B161" s="89"/>
      <c r="C161" s="89" t="str">
        <f t="shared" si="16"/>
        <v xml:space="preserve">0. </v>
      </c>
      <c r="D161" s="89">
        <f>IF('Domaine 5 Generalites'!E24="o",1,0)</f>
        <v>0</v>
      </c>
      <c r="E161" s="89" t="str">
        <f>IF('Domaine 5 Generalites'!$F24=calculations!E$2,1,"")</f>
        <v/>
      </c>
      <c r="F161" s="89" t="str">
        <f>IF('Domaine 5 Generalites'!$F24=calculations!F$2,1,"")</f>
        <v/>
      </c>
      <c r="G161" s="89" t="str">
        <f>IF('Domaine 5 Generalites'!$F24=calculations!G$2,1,"")</f>
        <v/>
      </c>
      <c r="H161" s="89" t="str">
        <f>IF('Domaine 5 Generalites'!$F24=calculations!H$2,1,"")</f>
        <v/>
      </c>
      <c r="I161" s="27"/>
      <c r="J161" s="27"/>
      <c r="K161" s="27"/>
      <c r="L161" s="27"/>
      <c r="M161" s="27"/>
      <c r="N161" s="27"/>
      <c r="O161" s="27"/>
      <c r="P161" s="27"/>
      <c r="Q161" s="27"/>
      <c r="R161" s="27"/>
      <c r="S161" s="27"/>
      <c r="T161" s="27"/>
      <c r="U161" s="27"/>
      <c r="V161" s="27"/>
      <c r="W161" s="27"/>
      <c r="X161" s="27"/>
      <c r="Y161" s="27"/>
      <c r="Z161" t="str">
        <f t="shared" si="17"/>
        <v xml:space="preserve">0. </v>
      </c>
      <c r="AA161">
        <f>IF('Domaine 5 Generalites'!D24="o",1,0)+IF('Domaine 5 Generalites'!D24="L",1,0)</f>
        <v>0</v>
      </c>
      <c r="AB161" s="162" t="b">
        <f>IF(AND(AA161=1,'Domaine 5 Generalites'!E24="o"),"achieved",IF(AND(AA161=1,'Domaine 5 Generalites'!E24="n"),"not achieved",IF(AND(AA161=1,'Domaine 5 Generalites'!E24="s.o."),"N/A")))</f>
        <v>0</v>
      </c>
    </row>
    <row r="162" spans="1:28" x14ac:dyDescent="0.35">
      <c r="A162" s="90">
        <f>'Domaine 5 Generalites'!A25</f>
        <v>23.1</v>
      </c>
      <c r="B162" s="89" t="s">
        <v>533</v>
      </c>
      <c r="C162" s="89" t="str">
        <f t="shared" si="16"/>
        <v>23.1. Bibliothèque en ligne </v>
      </c>
      <c r="D162" s="89">
        <f>IF('Domaine 5 Generalites'!E25="o",1,0)</f>
        <v>0</v>
      </c>
      <c r="E162" s="89" t="str">
        <f>IF('Domaine 5 Generalites'!$F25=calculations!E$2,1,"")</f>
        <v/>
      </c>
      <c r="F162" s="89" t="str">
        <f>IF('Domaine 5 Generalites'!$F25=calculations!F$2,1,"")</f>
        <v/>
      </c>
      <c r="G162" s="89" t="str">
        <f>IF('Domaine 5 Generalites'!$F25=calculations!G$2,1,"")</f>
        <v/>
      </c>
      <c r="H162" s="89" t="str">
        <f>IF('Domaine 5 Generalites'!$F25=calculations!H$2,1,"")</f>
        <v/>
      </c>
      <c r="I162" s="27"/>
      <c r="J162" s="27"/>
      <c r="K162" s="27"/>
      <c r="L162" s="27"/>
      <c r="M162" s="27"/>
      <c r="N162" s="27"/>
      <c r="O162" s="27"/>
      <c r="P162" s="27"/>
      <c r="Q162" s="27"/>
      <c r="R162" s="27"/>
      <c r="S162" s="27"/>
      <c r="T162" s="27"/>
      <c r="U162" s="27"/>
      <c r="V162" s="27"/>
      <c r="W162" s="27"/>
      <c r="X162" s="27"/>
      <c r="Y162" s="27"/>
      <c r="Z162" t="str">
        <f t="shared" si="17"/>
        <v>23.1. Bibliothèque en ligne </v>
      </c>
      <c r="AA162">
        <f>IF('Domaine 5 Generalites'!D25="o",1,0)+IF('Domaine 5 Generalites'!D25="L",1,0)</f>
        <v>1</v>
      </c>
      <c r="AB162" s="162" t="b">
        <f>IF(AND(AA162=1,'Domaine 5 Generalites'!E25="o"),"achieved",IF(AND(AA162=1,'Domaine 5 Generalites'!E25="n"),"not achieved",IF(AND(AA162=1,'Domaine 5 Generalites'!E25="s.o."),"N/A")))</f>
        <v>0</v>
      </c>
    </row>
    <row r="163" spans="1:28" x14ac:dyDescent="0.35">
      <c r="A163" s="90">
        <f>'Domaine 5 Generalites'!A26</f>
        <v>23.2</v>
      </c>
      <c r="B163" s="89" t="s">
        <v>124</v>
      </c>
      <c r="C163" s="89" t="str">
        <f t="shared" si="16"/>
        <v>23.2. Site Web accessible </v>
      </c>
      <c r="D163" s="89">
        <f>IF('Domaine 5 Generalites'!E26="o",1,0)</f>
        <v>0</v>
      </c>
      <c r="E163" s="89" t="str">
        <f>IF('Domaine 5 Generalites'!$F26=calculations!E$2,1,"")</f>
        <v/>
      </c>
      <c r="F163" s="89" t="str">
        <f>IF('Domaine 5 Generalites'!$F26=calculations!F$2,1,"")</f>
        <v/>
      </c>
      <c r="G163" s="89" t="str">
        <f>IF('Domaine 5 Generalites'!$F26=calculations!G$2,1,"")</f>
        <v/>
      </c>
      <c r="H163" s="89" t="str">
        <f>IF('Domaine 5 Generalites'!$F26=calculations!H$2,1,"")</f>
        <v/>
      </c>
      <c r="I163" s="27"/>
      <c r="J163" s="27"/>
      <c r="K163" s="27"/>
      <c r="L163" s="27"/>
      <c r="M163" s="27"/>
      <c r="N163" s="27"/>
      <c r="O163" s="27"/>
      <c r="P163" s="27"/>
      <c r="Q163" s="27"/>
      <c r="R163" s="27"/>
      <c r="S163" s="27"/>
      <c r="T163" s="27"/>
      <c r="U163" s="27"/>
      <c r="V163" s="27"/>
      <c r="W163" s="27"/>
      <c r="X163" s="27"/>
      <c r="Y163" s="27"/>
      <c r="Z163" t="str">
        <f t="shared" si="17"/>
        <v>23.2. Site Web accessible </v>
      </c>
      <c r="AA163">
        <f>IF('Domaine 5 Generalites'!D26="o",1,0)+IF('Domaine 5 Generalites'!D26="L",1,0)</f>
        <v>1</v>
      </c>
      <c r="AB163" s="162" t="b">
        <f>IF(AND(AA163=1,'Domaine 5 Generalites'!E26="o"),"achieved",IF(AND(AA163=1,'Domaine 5 Generalites'!E26="n"),"not achieved",IF(AND(AA163=1,'Domaine 5 Generalites'!E26="s.o."),"N/A")))</f>
        <v>0</v>
      </c>
    </row>
    <row r="164" spans="1:28" x14ac:dyDescent="0.35">
      <c r="A164" s="90">
        <f>'Domaine 5 Generalites'!A27</f>
        <v>23.3</v>
      </c>
      <c r="B164" s="89" t="s">
        <v>125</v>
      </c>
      <c r="C164" s="89" t="str">
        <f t="shared" si="16"/>
        <v>23.3. Renseignements sur la bibliothèque </v>
      </c>
      <c r="D164" s="89">
        <f>IF('Domaine 5 Generalites'!E27="o",1,0)</f>
        <v>0</v>
      </c>
      <c r="E164" s="89" t="str">
        <f>IF('Domaine 5 Generalites'!$F27=calculations!E$2,1,"")</f>
        <v/>
      </c>
      <c r="F164" s="89" t="str">
        <f>IF('Domaine 5 Generalites'!$F27=calculations!F$2,1,"")</f>
        <v/>
      </c>
      <c r="G164" s="89" t="str">
        <f>IF('Domaine 5 Generalites'!$F27=calculations!G$2,1,"")</f>
        <v/>
      </c>
      <c r="H164" s="89" t="str">
        <f>IF('Domaine 5 Generalites'!$F27=calculations!H$2,1,"")</f>
        <v/>
      </c>
      <c r="I164" s="27"/>
      <c r="J164" s="27"/>
      <c r="K164" s="27"/>
      <c r="L164" s="27"/>
      <c r="M164" s="27"/>
      <c r="N164" s="27"/>
      <c r="O164" s="27"/>
      <c r="P164" s="27"/>
      <c r="Q164" s="27"/>
      <c r="R164" s="27"/>
      <c r="S164" s="27"/>
      <c r="T164" s="27"/>
      <c r="U164" s="27"/>
      <c r="V164" s="27"/>
      <c r="W164" s="27"/>
      <c r="X164" s="27"/>
      <c r="Y164" s="27"/>
      <c r="Z164" t="str">
        <f t="shared" si="17"/>
        <v>23.3. Renseignements sur la bibliothèque </v>
      </c>
      <c r="AA164">
        <f>IF('Domaine 5 Generalites'!D27="o",1,0)+IF('Domaine 5 Generalites'!D27="L",1,0)</f>
        <v>1</v>
      </c>
      <c r="AB164" s="162" t="b">
        <f>IF(AND(AA164=1,'Domaine 5 Generalites'!E27="o"),"achieved",IF(AND(AA164=1,'Domaine 5 Generalites'!E27="n"),"not achieved",IF(AND(AA164=1,'Domaine 5 Generalites'!E27="s.o."),"N/A")))</f>
        <v>0</v>
      </c>
    </row>
    <row r="165" spans="1:28" x14ac:dyDescent="0.35">
      <c r="A165" s="90">
        <f>'Domaine 5 Generalites'!A28</f>
        <v>23.4</v>
      </c>
      <c r="B165" s="89" t="s">
        <v>126</v>
      </c>
      <c r="C165" s="89" t="str">
        <f t="shared" si="16"/>
        <v>23.4. Réseaux sociaux </v>
      </c>
      <c r="D165" s="89">
        <f>IF('Domaine 5 Generalites'!E28="o",1,0)</f>
        <v>0</v>
      </c>
      <c r="E165" s="89" t="str">
        <f>IF('Domaine 5 Generalites'!$F28=calculations!E$2,1,"")</f>
        <v/>
      </c>
      <c r="F165" s="89" t="str">
        <f>IF('Domaine 5 Generalites'!$F28=calculations!F$2,1,"")</f>
        <v/>
      </c>
      <c r="G165" s="89" t="str">
        <f>IF('Domaine 5 Generalites'!$F28=calculations!G$2,1,"")</f>
        <v/>
      </c>
      <c r="H165" s="89" t="str">
        <f>IF('Domaine 5 Generalites'!$F28=calculations!H$2,1,"")</f>
        <v/>
      </c>
      <c r="I165" s="27"/>
      <c r="J165" s="27"/>
      <c r="K165" s="27"/>
      <c r="L165" s="27"/>
      <c r="M165" s="27"/>
      <c r="N165" s="27"/>
      <c r="O165" s="27"/>
      <c r="P165" s="27"/>
      <c r="Q165" s="27"/>
      <c r="R165" s="27"/>
      <c r="S165" s="27"/>
      <c r="T165" s="27"/>
      <c r="U165" s="27"/>
      <c r="V165" s="27"/>
      <c r="W165" s="27"/>
      <c r="X165" s="27"/>
      <c r="Y165" s="27"/>
      <c r="Z165" t="str">
        <f t="shared" si="17"/>
        <v>23.4. Réseaux sociaux </v>
      </c>
      <c r="AA165">
        <f>IF('Domaine 5 Generalites'!D28="o",1,0)+IF('Domaine 5 Generalites'!D28="L",1,0)</f>
        <v>0</v>
      </c>
      <c r="AB165" s="162" t="b">
        <f>IF(AND(AA165=1,'Domaine 5 Generalites'!E28="o"),"achieved",IF(AND(AA165=1,'Domaine 5 Generalites'!E28="n"),"not achieved",IF(AND(AA165=1,'Domaine 5 Generalites'!E28="s.o."),"N/A")))</f>
        <v>0</v>
      </c>
    </row>
    <row r="166" spans="1:28" x14ac:dyDescent="0.35">
      <c r="A166" s="90">
        <f>'Domaine 5 Generalites'!A29</f>
        <v>0</v>
      </c>
      <c r="B166" s="89"/>
      <c r="C166" s="89"/>
      <c r="D166" s="89">
        <f>IF('Domaine 5 Generalites'!E29="o",1,0)</f>
        <v>0</v>
      </c>
      <c r="E166" s="89" t="str">
        <f>IF('Domaine 5 Generalites'!$F29=calculations!E$2,1,"")</f>
        <v/>
      </c>
      <c r="F166" s="89" t="str">
        <f>IF('Domaine 5 Generalites'!$F29=calculations!F$2,1,"")</f>
        <v/>
      </c>
      <c r="G166" s="89" t="str">
        <f>IF('Domaine 5 Generalites'!$F29=calculations!G$2,1,"")</f>
        <v/>
      </c>
      <c r="H166" s="89" t="str">
        <f>IF('Domaine 5 Generalites'!$F29=calculations!H$2,1,"")</f>
        <v/>
      </c>
      <c r="I166" s="27"/>
      <c r="J166" s="27"/>
      <c r="K166" s="27"/>
      <c r="L166" s="27"/>
      <c r="M166" s="27"/>
      <c r="N166" s="27"/>
      <c r="O166" s="27"/>
      <c r="P166" s="27"/>
      <c r="Q166" s="27"/>
      <c r="R166" s="27"/>
      <c r="S166" s="27"/>
      <c r="T166" s="27"/>
      <c r="U166" s="27"/>
      <c r="V166" s="27"/>
      <c r="W166" s="27"/>
      <c r="X166" s="27"/>
      <c r="Y166" s="27"/>
      <c r="Z166">
        <f t="shared" si="17"/>
        <v>0</v>
      </c>
      <c r="AA166">
        <f>IF('Domaine 5 Generalites'!D29="o",1,0)+IF('Domaine 5 Generalites'!D29="L",1,0)</f>
        <v>0</v>
      </c>
      <c r="AB166" s="162" t="b">
        <f>IF(AND(AA166=1,'Domaine 5 Generalites'!E29="o"),"achieved",IF(AND(AA166=1,'Domaine 5 Generalites'!E29="n"),"not achieved",IF(AND(AA166=1,'Domaine 5 Generalites'!E29="s.o."),"N/A")))</f>
        <v>0</v>
      </c>
    </row>
    <row r="167" spans="1:28" x14ac:dyDescent="0.35">
      <c r="A167" s="90">
        <f>'Domaine 5 Generalites'!A30</f>
        <v>0</v>
      </c>
      <c r="B167" s="89"/>
      <c r="C167" s="89"/>
      <c r="D167" s="89">
        <f>IF('Domaine 5 Generalites'!E30="o",1,0)</f>
        <v>0</v>
      </c>
      <c r="E167" s="89" t="str">
        <f>IF('Domaine 5 Generalites'!$F30=calculations!E$2,1,"")</f>
        <v/>
      </c>
      <c r="F167" s="89" t="str">
        <f>IF('Domaine 5 Generalites'!$F30=calculations!F$2,1,"")</f>
        <v/>
      </c>
      <c r="G167" s="89" t="str">
        <f>IF('Domaine 5 Generalites'!$F30=calculations!G$2,1,"")</f>
        <v/>
      </c>
      <c r="H167" s="89" t="str">
        <f>IF('Domaine 5 Generalites'!$F30=calculations!H$2,1,"")</f>
        <v/>
      </c>
      <c r="I167" s="27"/>
      <c r="J167" s="27"/>
      <c r="K167" s="27"/>
      <c r="L167" s="27"/>
      <c r="M167" s="27"/>
      <c r="N167" s="27"/>
      <c r="O167" s="27"/>
      <c r="P167" s="27"/>
      <c r="Q167" s="27"/>
      <c r="R167" s="27"/>
      <c r="S167" s="27"/>
      <c r="T167" s="27"/>
      <c r="U167" s="27"/>
      <c r="V167" s="27"/>
      <c r="W167" s="27"/>
      <c r="X167" s="27"/>
      <c r="Y167" s="27"/>
      <c r="Z167">
        <f t="shared" si="17"/>
        <v>0</v>
      </c>
      <c r="AA167">
        <f>IF('Domaine 5 Generalites'!D30="o",1,0)+IF('Domaine 5 Generalites'!D30="L",1,0)</f>
        <v>0</v>
      </c>
      <c r="AB167" s="162" t="b">
        <f>IF(AND(AA167=1,'Domaine 5 Generalites'!E30="o"),"achieved",IF(AND(AA167=1,'Domaine 5 Generalites'!E30="n"),"not achieved",IF(AND(AA167=1,'Domaine 5 Generalites'!E30="s.o."),"N/A")))</f>
        <v>0</v>
      </c>
    </row>
    <row r="168" spans="1:28" x14ac:dyDescent="0.35">
      <c r="A168" s="90">
        <f>'Domaine 5 Generalites'!A31</f>
        <v>0</v>
      </c>
      <c r="B168" s="89"/>
      <c r="C168" s="89"/>
      <c r="D168" s="89">
        <f>IF('Domaine 5 Generalites'!E31="o",1,0)</f>
        <v>0</v>
      </c>
      <c r="E168" s="89" t="str">
        <f>IF('Domaine 5 Generalites'!$F31=calculations!E$2,1,"")</f>
        <v/>
      </c>
      <c r="F168" s="89" t="str">
        <f>IF('Domaine 5 Generalites'!$F31=calculations!F$2,1,"")</f>
        <v/>
      </c>
      <c r="G168" s="89" t="str">
        <f>IF('Domaine 5 Generalites'!$F31=calculations!G$2,1,"")</f>
        <v/>
      </c>
      <c r="H168" s="89" t="str">
        <f>IF('Domaine 5 Generalites'!$F31=calculations!H$2,1,"")</f>
        <v/>
      </c>
      <c r="I168" s="27"/>
      <c r="J168" s="27"/>
      <c r="K168" s="27"/>
      <c r="L168" s="27"/>
      <c r="M168" s="27"/>
      <c r="N168" s="27"/>
      <c r="O168" s="27"/>
      <c r="P168" s="27"/>
      <c r="Q168" s="27"/>
      <c r="R168" s="27"/>
      <c r="S168" s="27"/>
      <c r="T168" s="27"/>
      <c r="U168" s="27"/>
      <c r="V168" s="27"/>
      <c r="W168" s="27"/>
      <c r="X168" s="27"/>
      <c r="Y168" s="27"/>
      <c r="Z168" s="164" t="s">
        <v>535</v>
      </c>
      <c r="AA168" s="164">
        <f>SUM(AA139:AA167)-COUNTIF(AB139:AB167,"n/a")</f>
        <v>6</v>
      </c>
      <c r="AB168" s="163">
        <f>COUNTIF(AB139:AB167,"ACHIEVED")</f>
        <v>0</v>
      </c>
    </row>
    <row r="169" spans="1:28" x14ac:dyDescent="0.35">
      <c r="A169" s="159">
        <f>COUNTIF(A140:A168,"&gt;0")-COUNTIF('Domaine 5 Generalites'!E:E,"S.O.")</f>
        <v>22</v>
      </c>
      <c r="B169" s="160" t="s">
        <v>16</v>
      </c>
      <c r="C169" s="160"/>
      <c r="D169" s="160">
        <f>SUM(D140:D168)</f>
        <v>0</v>
      </c>
      <c r="E169" s="160">
        <f t="shared" ref="E169:H169" si="19">SUM(E140:E168)</f>
        <v>0</v>
      </c>
      <c r="F169" s="160">
        <f t="shared" si="19"/>
        <v>0</v>
      </c>
      <c r="G169" s="160">
        <f t="shared" si="19"/>
        <v>0</v>
      </c>
      <c r="H169" s="160">
        <f t="shared" si="19"/>
        <v>0</v>
      </c>
      <c r="I169" s="27"/>
      <c r="J169" s="27"/>
      <c r="K169" s="27"/>
      <c r="L169" s="27"/>
      <c r="M169" s="27"/>
      <c r="N169" s="27"/>
      <c r="O169" s="27"/>
      <c r="P169" s="27"/>
      <c r="Q169" s="27"/>
      <c r="R169" s="27"/>
      <c r="S169" s="27"/>
      <c r="T169" s="27"/>
      <c r="U169" s="27"/>
      <c r="V169" s="27"/>
      <c r="W169" s="27"/>
      <c r="X169" s="27"/>
      <c r="Y169" s="27"/>
    </row>
    <row r="170" spans="1:28" x14ac:dyDescent="0.35">
      <c r="A170" s="90"/>
      <c r="B170" s="89"/>
      <c r="C170" s="89"/>
      <c r="D170" s="89"/>
      <c r="E170" s="89"/>
      <c r="F170" s="89"/>
      <c r="G170" s="89"/>
      <c r="H170" s="89"/>
      <c r="I170" s="27"/>
      <c r="J170" s="27"/>
      <c r="K170" s="27"/>
      <c r="L170" s="27"/>
      <c r="M170" s="27"/>
      <c r="N170" s="27"/>
      <c r="O170" s="27"/>
      <c r="P170" s="27"/>
      <c r="Q170" s="27"/>
      <c r="R170" s="27"/>
      <c r="S170" s="27"/>
      <c r="T170" s="27"/>
      <c r="U170" s="27"/>
      <c r="V170" s="27"/>
      <c r="W170" s="27"/>
      <c r="X170" s="27"/>
      <c r="Y170" s="27"/>
    </row>
    <row r="171" spans="1:28" x14ac:dyDescent="0.35">
      <c r="A171" s="90">
        <f>'Domaine 6 Collections-Services'!A3</f>
        <v>24.1</v>
      </c>
      <c r="B171" s="89" t="s">
        <v>127</v>
      </c>
      <c r="C171" s="89" t="str">
        <f t="shared" si="16"/>
        <v xml:space="preserve">24.1. Collection de prêts </v>
      </c>
      <c r="D171" s="89">
        <f>IF('Domaine 6 Collections-Services'!E3="o",1,0)</f>
        <v>0</v>
      </c>
      <c r="E171" s="89" t="str">
        <f>IF('Domaine 6 Collections-Services'!$F3=calculations!E$2,1,"")</f>
        <v/>
      </c>
      <c r="F171" s="89" t="str">
        <f>IF('Domaine 6 Collections-Services'!$F3=calculations!F$2,1,"")</f>
        <v/>
      </c>
      <c r="G171" s="89" t="str">
        <f>IF('Domaine 6 Collections-Services'!$F3=calculations!G$2,1,"")</f>
        <v/>
      </c>
      <c r="H171" s="89" t="str">
        <f>IF('Domaine 6 Collections-Services'!$F3=calculations!H$2,1,"")</f>
        <v/>
      </c>
      <c r="I171" s="27"/>
      <c r="J171" s="27"/>
      <c r="K171" s="27"/>
      <c r="L171" s="27"/>
      <c r="M171" s="27"/>
      <c r="N171" s="27"/>
      <c r="O171" s="27"/>
      <c r="P171" s="27"/>
      <c r="Q171" s="27"/>
      <c r="R171" s="27"/>
      <c r="S171" s="27"/>
      <c r="T171" s="27"/>
      <c r="U171" s="27"/>
      <c r="V171" s="27"/>
      <c r="W171" s="27"/>
      <c r="X171" s="27"/>
      <c r="Y171" s="27"/>
      <c r="Z171" t="str">
        <f t="shared" si="17"/>
        <v xml:space="preserve">24.1. Collection de prêts </v>
      </c>
      <c r="AA171">
        <f>IF('Domaine 6 Collections-Services'!D3="o",1,0)+IF('Domaine 6 Collections-Services'!D3="L",1,0)</f>
        <v>0</v>
      </c>
      <c r="AB171" s="162" t="b">
        <f>IF(AND(AA171=1,'Domaine 6 Collections-Services'!E3="o"),"achieved",IF(AND(AA171=1,'Domaine 6 Collections-Services'!E3="n"),"not achieved",IF(AND(AA171=1,'Domaine 6 Collections-Services'!E3="s.o."),"N/A")))</f>
        <v>0</v>
      </c>
    </row>
    <row r="172" spans="1:28" x14ac:dyDescent="0.35">
      <c r="A172" s="90">
        <f>'Domaine 6 Collections-Services'!A4</f>
        <v>24.2</v>
      </c>
      <c r="B172" s="89" t="s">
        <v>128</v>
      </c>
      <c r="C172" s="89" t="str">
        <f t="shared" si="16"/>
        <v>24.2. Étiquetage</v>
      </c>
      <c r="D172" s="89">
        <f>IF('Domaine 6 Collections-Services'!E4="o",1,0)</f>
        <v>0</v>
      </c>
      <c r="E172" s="89" t="str">
        <f>IF('Domaine 6 Collections-Services'!$F4=calculations!E$2,1,"")</f>
        <v/>
      </c>
      <c r="F172" s="89" t="str">
        <f>IF('Domaine 6 Collections-Services'!$F4=calculations!F$2,1,"")</f>
        <v/>
      </c>
      <c r="G172" s="89" t="str">
        <f>IF('Domaine 6 Collections-Services'!$F4=calculations!G$2,1,"")</f>
        <v/>
      </c>
      <c r="H172" s="89" t="str">
        <f>IF('Domaine 6 Collections-Services'!$F4=calculations!H$2,1,"")</f>
        <v/>
      </c>
      <c r="I172" s="27"/>
      <c r="J172" s="27"/>
      <c r="K172" s="27"/>
      <c r="L172" s="27"/>
      <c r="M172" s="27"/>
      <c r="N172" s="27"/>
      <c r="O172" s="27"/>
      <c r="P172" s="27"/>
      <c r="Q172" s="27"/>
      <c r="R172" s="27"/>
      <c r="S172" s="27"/>
      <c r="T172" s="27"/>
      <c r="U172" s="27"/>
      <c r="V172" s="27"/>
      <c r="W172" s="27"/>
      <c r="X172" s="27"/>
      <c r="Y172" s="27"/>
      <c r="Z172" t="str">
        <f t="shared" si="17"/>
        <v>24.2. Étiquetage</v>
      </c>
      <c r="AA172">
        <f>IF('Domaine 6 Collections-Services'!D4="o",1,0)+IF('Domaine 6 Collections-Services'!D4="L",1,0)</f>
        <v>0</v>
      </c>
      <c r="AB172" s="162" t="b">
        <f>IF(AND(AA172=1,'Domaine 6 Collections-Services'!E4="o"),"achieved",IF(AND(AA172=1,'Domaine 6 Collections-Services'!E4="n"),"not achieved",IF(AND(AA172=1,'Domaine 6 Collections-Services'!E4="s.o."),"N/A")))</f>
        <v>0</v>
      </c>
    </row>
    <row r="173" spans="1:28" x14ac:dyDescent="0.35">
      <c r="A173" s="90">
        <f>'Domaine 6 Collections-Services'!A5</f>
        <v>24.3</v>
      </c>
      <c r="B173" s="89" t="s">
        <v>129</v>
      </c>
      <c r="C173" s="89" t="str">
        <f t="shared" si="16"/>
        <v>24.3. Organisation</v>
      </c>
      <c r="D173" s="89">
        <f>IF('Domaine 6 Collections-Services'!E5="o",1,0)</f>
        <v>0</v>
      </c>
      <c r="E173" s="89" t="str">
        <f>IF('Domaine 6 Collections-Services'!$F5=calculations!E$2,1,"")</f>
        <v/>
      </c>
      <c r="F173" s="89" t="str">
        <f>IF('Domaine 6 Collections-Services'!$F5=calculations!F$2,1,"")</f>
        <v/>
      </c>
      <c r="G173" s="89" t="str">
        <f>IF('Domaine 6 Collections-Services'!$F5=calculations!G$2,1,"")</f>
        <v/>
      </c>
      <c r="H173" s="89" t="str">
        <f>IF('Domaine 6 Collections-Services'!$F5=calculations!H$2,1,"")</f>
        <v/>
      </c>
      <c r="I173" s="27"/>
      <c r="J173" s="27"/>
      <c r="K173" s="27"/>
      <c r="L173" s="27"/>
      <c r="M173" s="27"/>
      <c r="N173" s="27"/>
      <c r="O173" s="27"/>
      <c r="P173" s="27"/>
      <c r="Q173" s="27"/>
      <c r="R173" s="27"/>
      <c r="S173" s="27"/>
      <c r="T173" s="27"/>
      <c r="U173" s="27"/>
      <c r="V173" s="27"/>
      <c r="W173" s="27"/>
      <c r="X173" s="27"/>
      <c r="Y173" s="27"/>
      <c r="Z173" t="str">
        <f t="shared" si="17"/>
        <v>24.3. Organisation</v>
      </c>
      <c r="AA173">
        <f>IF('Domaine 6 Collections-Services'!D5="o",1,0)+IF('Domaine 6 Collections-Services'!D5="L",1,0)</f>
        <v>0</v>
      </c>
      <c r="AB173" s="162" t="b">
        <f>IF(AND(AA173=1,'Domaine 6 Collections-Services'!E5="o"),"achieved",IF(AND(AA173=1,'Domaine 6 Collections-Services'!E5="n"),"not achieved",IF(AND(AA173=1,'Domaine 6 Collections-Services'!E5="s.o."),"N/A")))</f>
        <v>0</v>
      </c>
    </row>
    <row r="174" spans="1:28" x14ac:dyDescent="0.35">
      <c r="A174" s="90">
        <f>'Domaine 6 Collections-Services'!A6</f>
        <v>24.4</v>
      </c>
      <c r="B174" s="89" t="s">
        <v>130</v>
      </c>
      <c r="C174" s="89" t="str">
        <f t="shared" si="16"/>
        <v>24.4. Ressources de référence</v>
      </c>
      <c r="D174" s="89">
        <f>IF('Domaine 6 Collections-Services'!E6="o",1,0)</f>
        <v>0</v>
      </c>
      <c r="E174" s="89" t="str">
        <f>IF('Domaine 6 Collections-Services'!$F6=calculations!E$2,1,"")</f>
        <v/>
      </c>
      <c r="F174" s="89" t="str">
        <f>IF('Domaine 6 Collections-Services'!$F6=calculations!F$2,1,"")</f>
        <v/>
      </c>
      <c r="G174" s="89" t="str">
        <f>IF('Domaine 6 Collections-Services'!$F6=calculations!G$2,1,"")</f>
        <v/>
      </c>
      <c r="H174" s="89" t="str">
        <f>IF('Domaine 6 Collections-Services'!$F6=calculations!H$2,1,"")</f>
        <v/>
      </c>
      <c r="I174" s="27"/>
      <c r="J174" s="27"/>
      <c r="K174" s="27"/>
      <c r="L174" s="27"/>
      <c r="M174" s="27"/>
      <c r="N174" s="27"/>
      <c r="O174" s="27"/>
      <c r="P174" s="27"/>
      <c r="Q174" s="27"/>
      <c r="R174" s="27"/>
      <c r="S174" s="27"/>
      <c r="T174" s="27"/>
      <c r="U174" s="27"/>
      <c r="V174" s="27"/>
      <c r="W174" s="27"/>
      <c r="X174" s="27"/>
      <c r="Y174" s="27"/>
      <c r="Z174" t="str">
        <f t="shared" si="17"/>
        <v>24.4. Ressources de référence</v>
      </c>
      <c r="AA174">
        <f>IF('Domaine 6 Collections-Services'!D6="o",1,0)+IF('Domaine 6 Collections-Services'!D6="L",1,0)</f>
        <v>1</v>
      </c>
      <c r="AB174" s="162" t="b">
        <f>IF(AND(AA174=1,'Domaine 6 Collections-Services'!E6="o"),"achieved",IF(AND(AA174=1,'Domaine 6 Collections-Services'!E6="n"),"not achieved",IF(AND(AA174=1,'Domaine 6 Collections-Services'!E6="s.o."),"N/A")))</f>
        <v>0</v>
      </c>
    </row>
    <row r="175" spans="1:28" x14ac:dyDescent="0.35">
      <c r="A175" s="90">
        <f>'Domaine 6 Collections-Services'!A7</f>
        <v>24.5</v>
      </c>
      <c r="B175" s="89" t="s">
        <v>131</v>
      </c>
      <c r="C175" s="89" t="str">
        <f t="shared" si="16"/>
        <v xml:space="preserve">24.5. Guides de consultation </v>
      </c>
      <c r="D175" s="89">
        <f>IF('Domaine 6 Collections-Services'!E7="o",1,0)</f>
        <v>0</v>
      </c>
      <c r="E175" s="89" t="str">
        <f>IF('Domaine 6 Collections-Services'!$F7=calculations!E$2,1,"")</f>
        <v/>
      </c>
      <c r="F175" s="89" t="str">
        <f>IF('Domaine 6 Collections-Services'!$F7=calculations!F$2,1,"")</f>
        <v/>
      </c>
      <c r="G175" s="89" t="str">
        <f>IF('Domaine 6 Collections-Services'!$F7=calculations!G$2,1,"")</f>
        <v/>
      </c>
      <c r="H175" s="89" t="str">
        <f>IF('Domaine 6 Collections-Services'!$F7=calculations!H$2,1,"")</f>
        <v/>
      </c>
      <c r="I175" s="27"/>
      <c r="J175" s="27"/>
      <c r="K175" s="27"/>
      <c r="L175" s="27"/>
      <c r="M175" s="27"/>
      <c r="N175" s="27"/>
      <c r="O175" s="27"/>
      <c r="P175" s="27"/>
      <c r="Q175" s="27"/>
      <c r="R175" s="27"/>
      <c r="S175" s="27"/>
      <c r="T175" s="27"/>
      <c r="U175" s="27"/>
      <c r="V175" s="27"/>
      <c r="W175" s="27"/>
      <c r="X175" s="27"/>
      <c r="Y175" s="27"/>
      <c r="Z175" t="str">
        <f t="shared" si="17"/>
        <v xml:space="preserve">24.5. Guides de consultation </v>
      </c>
      <c r="AA175">
        <f>IF('Domaine 6 Collections-Services'!D7="o",1,0)+IF('Domaine 6 Collections-Services'!D7="L",1,0)</f>
        <v>0</v>
      </c>
      <c r="AB175" s="162" t="b">
        <f>IF(AND(AA175=1,'Domaine 6 Collections-Services'!E7="o"),"achieved",IF(AND(AA175=1,'Domaine 6 Collections-Services'!E7="n"),"not achieved",IF(AND(AA175=1,'Domaine 6 Collections-Services'!E7="s.o."),"N/A")))</f>
        <v>0</v>
      </c>
    </row>
    <row r="176" spans="1:28" x14ac:dyDescent="0.35">
      <c r="A176" s="90">
        <f>'Domaine 6 Collections-Services'!A8</f>
        <v>24.6</v>
      </c>
      <c r="B176" s="89" t="s">
        <v>132</v>
      </c>
      <c r="C176" s="89" t="str">
        <f t="shared" si="16"/>
        <v>24.6. Documents pour enfants</v>
      </c>
      <c r="D176" s="89">
        <f>IF('Domaine 6 Collections-Services'!E8="o",1,0)</f>
        <v>0</v>
      </c>
      <c r="E176" s="89" t="str">
        <f>IF('Domaine 6 Collections-Services'!$F8=calculations!E$2,1,"")</f>
        <v/>
      </c>
      <c r="F176" s="89" t="str">
        <f>IF('Domaine 6 Collections-Services'!$F8=calculations!F$2,1,"")</f>
        <v/>
      </c>
      <c r="G176" s="89" t="str">
        <f>IF('Domaine 6 Collections-Services'!$F8=calculations!G$2,1,"")</f>
        <v/>
      </c>
      <c r="H176" s="89" t="str">
        <f>IF('Domaine 6 Collections-Services'!$F8=calculations!H$2,1,"")</f>
        <v/>
      </c>
      <c r="I176" s="27"/>
      <c r="J176" s="27"/>
      <c r="K176" s="27"/>
      <c r="L176" s="27"/>
      <c r="M176" s="27"/>
      <c r="N176" s="27"/>
      <c r="O176" s="27"/>
      <c r="P176" s="27"/>
      <c r="Q176" s="27"/>
      <c r="R176" s="27"/>
      <c r="S176" s="27"/>
      <c r="T176" s="27"/>
      <c r="U176" s="27"/>
      <c r="V176" s="27"/>
      <c r="W176" s="27"/>
      <c r="X176" s="27"/>
      <c r="Y176" s="27"/>
      <c r="Z176" t="str">
        <f t="shared" si="17"/>
        <v>24.6. Documents pour enfants</v>
      </c>
      <c r="AA176">
        <f>IF('Domaine 6 Collections-Services'!D8="o",1,0)+IF('Domaine 6 Collections-Services'!D8="L",1,0)</f>
        <v>0</v>
      </c>
      <c r="AB176" s="162" t="b">
        <f>IF(AND(AA176=1,'Domaine 6 Collections-Services'!E8="o"),"achieved",IF(AND(AA176=1,'Domaine 6 Collections-Services'!E8="n"),"not achieved",IF(AND(AA176=1,'Domaine 6 Collections-Services'!E8="s.o."),"N/A")))</f>
        <v>0</v>
      </c>
    </row>
    <row r="177" spans="1:28" x14ac:dyDescent="0.35">
      <c r="A177" s="90">
        <f>'Domaine 6 Collections-Services'!A9</f>
        <v>24.7</v>
      </c>
      <c r="B177" s="89" t="s">
        <v>133</v>
      </c>
      <c r="C177" s="89" t="str">
        <f t="shared" si="16"/>
        <v>24.7. Alphabétisation des jeunes enfants </v>
      </c>
      <c r="D177" s="89">
        <f>IF('Domaine 6 Collections-Services'!E9="o",1,0)</f>
        <v>0</v>
      </c>
      <c r="E177" s="89" t="str">
        <f>IF('Domaine 6 Collections-Services'!$F9=calculations!E$2,1,"")</f>
        <v/>
      </c>
      <c r="F177" s="89" t="str">
        <f>IF('Domaine 6 Collections-Services'!$F9=calculations!F$2,1,"")</f>
        <v/>
      </c>
      <c r="G177" s="89" t="str">
        <f>IF('Domaine 6 Collections-Services'!$F9=calculations!G$2,1,"")</f>
        <v/>
      </c>
      <c r="H177" s="89" t="str">
        <f>IF('Domaine 6 Collections-Services'!$F9=calculations!H$2,1,"")</f>
        <v/>
      </c>
      <c r="I177" s="27"/>
      <c r="J177" s="27"/>
      <c r="K177" s="27"/>
      <c r="L177" s="27"/>
      <c r="M177" s="27"/>
      <c r="N177" s="27"/>
      <c r="O177" s="27"/>
      <c r="P177" s="27"/>
      <c r="Q177" s="27"/>
      <c r="R177" s="27"/>
      <c r="S177" s="27"/>
      <c r="T177" s="27"/>
      <c r="U177" s="27"/>
      <c r="V177" s="27"/>
      <c r="W177" s="27"/>
      <c r="X177" s="27"/>
      <c r="Y177" s="27"/>
      <c r="Z177" t="str">
        <f t="shared" si="17"/>
        <v>24.7. Alphabétisation des jeunes enfants </v>
      </c>
      <c r="AA177">
        <f>IF('Domaine 6 Collections-Services'!D9="o",1,0)+IF('Domaine 6 Collections-Services'!D9="L",1,0)</f>
        <v>0</v>
      </c>
      <c r="AB177" s="162" t="b">
        <f>IF(AND(AA177=1,'Domaine 6 Collections-Services'!E9="o"),"achieved",IF(AND(AA177=1,'Domaine 6 Collections-Services'!E9="n"),"not achieved",IF(AND(AA177=1,'Domaine 6 Collections-Services'!E9="s.o."),"N/A")))</f>
        <v>0</v>
      </c>
    </row>
    <row r="178" spans="1:28" x14ac:dyDescent="0.35">
      <c r="A178" s="90">
        <f>'Domaine 6 Collections-Services'!A10</f>
        <v>24.8</v>
      </c>
      <c r="B178" s="89" t="s">
        <v>134</v>
      </c>
      <c r="C178" s="89" t="str">
        <f t="shared" si="16"/>
        <v>24.8. Documents pour adolescents et jeunes adultes</v>
      </c>
      <c r="D178" s="89">
        <f>IF('Domaine 6 Collections-Services'!E10="o",1,0)</f>
        <v>0</v>
      </c>
      <c r="E178" s="89" t="str">
        <f>IF('Domaine 6 Collections-Services'!$F10=calculations!E$2,1,"")</f>
        <v/>
      </c>
      <c r="F178" s="89" t="str">
        <f>IF('Domaine 6 Collections-Services'!$F10=calculations!F$2,1,"")</f>
        <v/>
      </c>
      <c r="G178" s="89" t="str">
        <f>IF('Domaine 6 Collections-Services'!$F10=calculations!G$2,1,"")</f>
        <v/>
      </c>
      <c r="H178" s="89" t="str">
        <f>IF('Domaine 6 Collections-Services'!$F10=calculations!H$2,1,"")</f>
        <v/>
      </c>
      <c r="I178" s="27"/>
      <c r="J178" s="27"/>
      <c r="K178" s="27"/>
      <c r="L178" s="27"/>
      <c r="M178" s="27"/>
      <c r="N178" s="27"/>
      <c r="O178" s="27"/>
      <c r="P178" s="27"/>
      <c r="Q178" s="27"/>
      <c r="R178" s="27"/>
      <c r="S178" s="27"/>
      <c r="T178" s="27"/>
      <c r="U178" s="27"/>
      <c r="V178" s="27"/>
      <c r="W178" s="27"/>
      <c r="X178" s="27"/>
      <c r="Y178" s="27"/>
      <c r="Z178" t="str">
        <f t="shared" si="17"/>
        <v>24.8. Documents pour adolescents et jeunes adultes</v>
      </c>
      <c r="AA178">
        <f>IF('Domaine 6 Collections-Services'!D10="o",1,0)+IF('Domaine 6 Collections-Services'!D10="L",1,0)</f>
        <v>0</v>
      </c>
      <c r="AB178" s="162" t="b">
        <f>IF(AND(AA178=1,'Domaine 6 Collections-Services'!E10="o"),"achieved",IF(AND(AA178=1,'Domaine 6 Collections-Services'!E10="n"),"not achieved",IF(AND(AA178=1,'Domaine 6 Collections-Services'!E10="s.o."),"N/A")))</f>
        <v>0</v>
      </c>
    </row>
    <row r="179" spans="1:28" x14ac:dyDescent="0.35">
      <c r="A179" s="90">
        <f>'Domaine 6 Collections-Services'!A11</f>
        <v>24.9</v>
      </c>
      <c r="B179" s="89" t="s">
        <v>135</v>
      </c>
      <c r="C179" s="89" t="str">
        <f t="shared" si="16"/>
        <v>24.9. Collections : langue </v>
      </c>
      <c r="D179" s="89">
        <f>IF('Domaine 6 Collections-Services'!E11="o",1,0)</f>
        <v>0</v>
      </c>
      <c r="E179" s="89" t="str">
        <f>IF('Domaine 6 Collections-Services'!$F11=calculations!E$2,1,"")</f>
        <v/>
      </c>
      <c r="F179" s="89" t="str">
        <f>IF('Domaine 6 Collections-Services'!$F11=calculations!F$2,1,"")</f>
        <v/>
      </c>
      <c r="G179" s="89" t="str">
        <f>IF('Domaine 6 Collections-Services'!$F11=calculations!G$2,1,"")</f>
        <v/>
      </c>
      <c r="H179" s="89" t="str">
        <f>IF('Domaine 6 Collections-Services'!$F11=calculations!H$2,1,"")</f>
        <v/>
      </c>
      <c r="I179" s="27"/>
      <c r="J179" s="27"/>
      <c r="K179" s="27"/>
      <c r="L179" s="27"/>
      <c r="M179" s="27"/>
      <c r="N179" s="27"/>
      <c r="O179" s="27"/>
      <c r="P179" s="27"/>
      <c r="Q179" s="27"/>
      <c r="R179" s="27"/>
      <c r="S179" s="27"/>
      <c r="T179" s="27"/>
      <c r="U179" s="27"/>
      <c r="V179" s="27"/>
      <c r="W179" s="27"/>
      <c r="X179" s="27"/>
      <c r="Y179" s="27"/>
      <c r="Z179" t="str">
        <f t="shared" si="17"/>
        <v>24.9. Collections : langue </v>
      </c>
      <c r="AA179">
        <f>IF('Domaine 6 Collections-Services'!D11="o",1,0)+IF('Domaine 6 Collections-Services'!D11="L",1,0)</f>
        <v>0</v>
      </c>
      <c r="AB179" s="162" t="b">
        <f>IF(AND(AA179=1,'Domaine 6 Collections-Services'!E11="o"),"achieved",IF(AND(AA179=1,'Domaine 6 Collections-Services'!E11="n"),"not achieved",IF(AND(AA179=1,'Domaine 6 Collections-Services'!E11="s.o."),"N/A")))</f>
        <v>0</v>
      </c>
    </row>
    <row r="180" spans="1:28" x14ac:dyDescent="0.35">
      <c r="A180" s="90">
        <f>'Domaine 6 Collections-Services'!A12</f>
        <v>24.1</v>
      </c>
      <c r="B180" s="89" t="s">
        <v>136</v>
      </c>
      <c r="C180" s="89" t="str">
        <f t="shared" si="16"/>
        <v>24.1. Médias substituts </v>
      </c>
      <c r="D180" s="89">
        <f>IF('Domaine 6 Collections-Services'!E12="o",1,0)</f>
        <v>0</v>
      </c>
      <c r="E180" s="89" t="str">
        <f>IF('Domaine 6 Collections-Services'!$F12=calculations!E$2,1,"")</f>
        <v/>
      </c>
      <c r="F180" s="89" t="str">
        <f>IF('Domaine 6 Collections-Services'!$F12=calculations!F$2,1,"")</f>
        <v/>
      </c>
      <c r="G180" s="89" t="str">
        <f>IF('Domaine 6 Collections-Services'!$F12=calculations!G$2,1,"")</f>
        <v/>
      </c>
      <c r="H180" s="89" t="str">
        <f>IF('Domaine 6 Collections-Services'!$F12=calculations!H$2,1,"")</f>
        <v/>
      </c>
      <c r="I180" s="27"/>
      <c r="J180" s="27"/>
      <c r="K180" s="27"/>
      <c r="L180" s="27"/>
      <c r="M180" s="27"/>
      <c r="N180" s="27"/>
      <c r="O180" s="27"/>
      <c r="P180" s="27"/>
      <c r="Q180" s="27"/>
      <c r="R180" s="27"/>
      <c r="S180" s="27"/>
      <c r="T180" s="27"/>
      <c r="U180" s="27"/>
      <c r="V180" s="27"/>
      <c r="W180" s="27"/>
      <c r="X180" s="27"/>
      <c r="Y180" s="27"/>
      <c r="Z180" t="str">
        <f t="shared" si="17"/>
        <v>24.1. Médias substituts </v>
      </c>
      <c r="AA180">
        <f>IF('Domaine 6 Collections-Services'!D12="o",1,0)+IF('Domaine 6 Collections-Services'!D12="L",1,0)</f>
        <v>0</v>
      </c>
      <c r="AB180" s="162" t="b">
        <f>IF(AND(AA180=1,'Domaine 6 Collections-Services'!E12="o"),"achieved",IF(AND(AA180=1,'Domaine 6 Collections-Services'!E12="n"),"not achieved",IF(AND(AA180=1,'Domaine 6 Collections-Services'!E12="s.o."),"N/A")))</f>
        <v>0</v>
      </c>
    </row>
    <row r="181" spans="1:28" x14ac:dyDescent="0.35">
      <c r="A181" s="90">
        <f>'Domaine 6 Collections-Services'!A13</f>
        <v>0</v>
      </c>
      <c r="B181" s="89" t="s">
        <v>137</v>
      </c>
      <c r="C181" s="89" t="str">
        <f t="shared" si="16"/>
        <v xml:space="preserve">0. Grand public (a) </v>
      </c>
      <c r="D181" s="89">
        <f>IF('Domaine 6 Collections-Services'!E13="o",1,0)</f>
        <v>0</v>
      </c>
      <c r="E181" s="89" t="str">
        <f>IF('Domaine 6 Collections-Services'!$F13=calculations!E$2,1,"")</f>
        <v/>
      </c>
      <c r="F181" s="89" t="str">
        <f>IF('Domaine 6 Collections-Services'!$F13=calculations!F$2,1,"")</f>
        <v/>
      </c>
      <c r="G181" s="89" t="str">
        <f>IF('Domaine 6 Collections-Services'!$F13=calculations!G$2,1,"")</f>
        <v/>
      </c>
      <c r="H181" s="89" t="str">
        <f>IF('Domaine 6 Collections-Services'!$F13=calculations!H$2,1,"")</f>
        <v/>
      </c>
      <c r="I181" s="27"/>
      <c r="J181" s="27"/>
      <c r="K181" s="27"/>
      <c r="L181" s="27"/>
      <c r="M181" s="27"/>
      <c r="N181" s="27"/>
      <c r="O181" s="27"/>
      <c r="P181" s="27"/>
      <c r="Q181" s="27"/>
      <c r="R181" s="27"/>
      <c r="S181" s="27"/>
      <c r="T181" s="27"/>
      <c r="U181" s="27"/>
      <c r="V181" s="27"/>
      <c r="W181" s="27"/>
      <c r="X181" s="27"/>
      <c r="Y181" s="27"/>
      <c r="Z181" t="str">
        <f t="shared" si="17"/>
        <v xml:space="preserve">0. Grand public (a) </v>
      </c>
      <c r="AA181">
        <f>IF('Domaine 6 Collections-Services'!D13="o",1,0)+IF('Domaine 6 Collections-Services'!D13="L",1,0)</f>
        <v>0</v>
      </c>
      <c r="AB181" s="162" t="b">
        <f>IF(AND(AA181=1,'Domaine 6 Collections-Services'!E13="o"),"achieved",IF(AND(AA181=1,'Domaine 6 Collections-Services'!E13="n"),"not achieved",IF(AND(AA181=1,'Domaine 6 Collections-Services'!E13="s.o."),"N/A")))</f>
        <v>0</v>
      </c>
    </row>
    <row r="182" spans="1:28" x14ac:dyDescent="0.35">
      <c r="A182" s="90">
        <f>'Domaine 6 Collections-Services'!A14</f>
        <v>25.1</v>
      </c>
      <c r="B182" s="89" t="s">
        <v>138</v>
      </c>
      <c r="C182" s="89" t="str">
        <f t="shared" si="16"/>
        <v xml:space="preserve">25.1. Grand public (b) </v>
      </c>
      <c r="D182" s="89">
        <f>IF('Domaine 6 Collections-Services'!E14="o",1,0)</f>
        <v>0</v>
      </c>
      <c r="E182" s="89" t="str">
        <f>IF('Domaine 6 Collections-Services'!$F14=calculations!E$2,1,"")</f>
        <v/>
      </c>
      <c r="F182" s="89" t="str">
        <f>IF('Domaine 6 Collections-Services'!$F14=calculations!F$2,1,"")</f>
        <v/>
      </c>
      <c r="G182" s="89" t="str">
        <f>IF('Domaine 6 Collections-Services'!$F14=calculations!G$2,1,"")</f>
        <v/>
      </c>
      <c r="H182" s="89" t="str">
        <f>IF('Domaine 6 Collections-Services'!$F14=calculations!H$2,1,"")</f>
        <v/>
      </c>
      <c r="I182" s="27"/>
      <c r="J182" s="27"/>
      <c r="K182" s="27"/>
      <c r="L182" s="27"/>
      <c r="M182" s="27"/>
      <c r="N182" s="27"/>
      <c r="O182" s="27"/>
      <c r="P182" s="27"/>
      <c r="Q182" s="27"/>
      <c r="R182" s="27"/>
      <c r="S182" s="27"/>
      <c r="T182" s="27"/>
      <c r="U182" s="27"/>
      <c r="V182" s="27"/>
      <c r="W182" s="27"/>
      <c r="X182" s="27"/>
      <c r="Y182" s="27"/>
      <c r="Z182" t="str">
        <f t="shared" si="17"/>
        <v xml:space="preserve">25.1. Grand public (b) </v>
      </c>
      <c r="AA182">
        <f>IF('Domaine 6 Collections-Services'!D14="o",1,0)+IF('Domaine 6 Collections-Services'!D14="L",1,0)</f>
        <v>1</v>
      </c>
      <c r="AB182" s="162" t="b">
        <f>IF(AND(AA182=1,'Domaine 6 Collections-Services'!E14="o"),"achieved",IF(AND(AA182=1,'Domaine 6 Collections-Services'!E14="n"),"not achieved",IF(AND(AA182=1,'Domaine 6 Collections-Services'!E14="s.o."),"N/A")))</f>
        <v>0</v>
      </c>
    </row>
    <row r="183" spans="1:28" x14ac:dyDescent="0.35">
      <c r="A183" s="90">
        <f>'Domaine 6 Collections-Services'!A15</f>
        <v>25.2</v>
      </c>
      <c r="B183" s="89" t="s">
        <v>139</v>
      </c>
      <c r="C183" s="89" t="str">
        <f t="shared" ref="C183:C231" si="20">CONCATENATE(A183,"."," ",B183)</f>
        <v xml:space="preserve">25.2. Grand public (c) </v>
      </c>
      <c r="D183" s="89">
        <f>IF('Domaine 6 Collections-Services'!E15="o",1,0)</f>
        <v>0</v>
      </c>
      <c r="E183" s="89" t="str">
        <f>IF('Domaine 6 Collections-Services'!$F15=calculations!E$2,1,"")</f>
        <v/>
      </c>
      <c r="F183" s="89" t="str">
        <f>IF('Domaine 6 Collections-Services'!$F15=calculations!F$2,1,"")</f>
        <v/>
      </c>
      <c r="G183" s="89" t="str">
        <f>IF('Domaine 6 Collections-Services'!$F15=calculations!G$2,1,"")</f>
        <v/>
      </c>
      <c r="H183" s="89" t="str">
        <f>IF('Domaine 6 Collections-Services'!$F15=calculations!H$2,1,"")</f>
        <v/>
      </c>
      <c r="I183" s="27"/>
      <c r="J183" s="27"/>
      <c r="K183" s="27"/>
      <c r="L183" s="27"/>
      <c r="M183" s="27"/>
      <c r="N183" s="27"/>
      <c r="O183" s="27"/>
      <c r="P183" s="27"/>
      <c r="Q183" s="27"/>
      <c r="R183" s="27"/>
      <c r="S183" s="27"/>
      <c r="T183" s="27"/>
      <c r="U183" s="27"/>
      <c r="V183" s="27"/>
      <c r="W183" s="27"/>
      <c r="X183" s="27"/>
      <c r="Y183" s="27"/>
      <c r="Z183" t="str">
        <f t="shared" si="17"/>
        <v xml:space="preserve">25.2. Grand public (c) </v>
      </c>
      <c r="AA183">
        <f>IF('Domaine 6 Collections-Services'!D15="o",1,0)+IF('Domaine 6 Collections-Services'!D15="L",1,0)</f>
        <v>1</v>
      </c>
      <c r="AB183" s="162" t="b">
        <f>IF(AND(AA183=1,'Domaine 6 Collections-Services'!E15="o"),"achieved",IF(AND(AA183=1,'Domaine 6 Collections-Services'!E15="n"),"not achieved",IF(AND(AA183=1,'Domaine 6 Collections-Services'!E15="s.o."),"N/A")))</f>
        <v>0</v>
      </c>
    </row>
    <row r="184" spans="1:28" x14ac:dyDescent="0.35">
      <c r="A184" s="90">
        <f>'Domaine 6 Collections-Services'!A16</f>
        <v>25.3</v>
      </c>
      <c r="B184" s="89" t="s">
        <v>140</v>
      </c>
      <c r="C184" s="89" t="str">
        <f t="shared" si="20"/>
        <v xml:space="preserve">25.3. Grand public (d) </v>
      </c>
      <c r="D184" s="89">
        <f>IF('Domaine 6 Collections-Services'!E16="o",1,0)</f>
        <v>0</v>
      </c>
      <c r="E184" s="89" t="str">
        <f>IF('Domaine 6 Collections-Services'!$F16=calculations!E$2,1,"")</f>
        <v/>
      </c>
      <c r="F184" s="89" t="str">
        <f>IF('Domaine 6 Collections-Services'!$F16=calculations!F$2,1,"")</f>
        <v/>
      </c>
      <c r="G184" s="89" t="str">
        <f>IF('Domaine 6 Collections-Services'!$F16=calculations!G$2,1,"")</f>
        <v/>
      </c>
      <c r="H184" s="89" t="str">
        <f>IF('Domaine 6 Collections-Services'!$F16=calculations!H$2,1,"")</f>
        <v/>
      </c>
      <c r="I184" s="27"/>
      <c r="J184" s="27"/>
      <c r="K184" s="27"/>
      <c r="L184" s="27"/>
      <c r="M184" s="27"/>
      <c r="N184" s="27"/>
      <c r="O184" s="27"/>
      <c r="P184" s="27"/>
      <c r="Q184" s="27"/>
      <c r="R184" s="27"/>
      <c r="S184" s="27"/>
      <c r="T184" s="27"/>
      <c r="U184" s="27"/>
      <c r="V184" s="27"/>
      <c r="W184" s="27"/>
      <c r="X184" s="27"/>
      <c r="Y184" s="27"/>
      <c r="Z184" t="str">
        <f t="shared" si="17"/>
        <v xml:space="preserve">25.3. Grand public (d) </v>
      </c>
      <c r="AA184">
        <f>IF('Domaine 6 Collections-Services'!D16="o",1,0)+IF('Domaine 6 Collections-Services'!D16="L",1,0)</f>
        <v>1</v>
      </c>
      <c r="AB184" s="162" t="b">
        <f>IF(AND(AA184=1,'Domaine 6 Collections-Services'!E16="o"),"achieved",IF(AND(AA184=1,'Domaine 6 Collections-Services'!E16="n"),"not achieved",IF(AND(AA184=1,'Domaine 6 Collections-Services'!E16="s.o."),"N/A")))</f>
        <v>0</v>
      </c>
    </row>
    <row r="185" spans="1:28" x14ac:dyDescent="0.35">
      <c r="A185" s="90">
        <f>'Domaine 6 Collections-Services'!A17</f>
        <v>25.4</v>
      </c>
      <c r="B185" s="89" t="s">
        <v>141</v>
      </c>
      <c r="C185" s="89" t="str">
        <f t="shared" si="20"/>
        <v>25.4. Aînés</v>
      </c>
      <c r="D185" s="89">
        <f>IF('Domaine 6 Collections-Services'!E17="o",1,0)</f>
        <v>0</v>
      </c>
      <c r="E185" s="89" t="str">
        <f>IF('Domaine 6 Collections-Services'!$F17=calculations!E$2,1,"")</f>
        <v/>
      </c>
      <c r="F185" s="89" t="str">
        <f>IF('Domaine 6 Collections-Services'!$F17=calculations!F$2,1,"")</f>
        <v/>
      </c>
      <c r="G185" s="89" t="str">
        <f>IF('Domaine 6 Collections-Services'!$F17=calculations!G$2,1,"")</f>
        <v/>
      </c>
      <c r="H185" s="89" t="str">
        <f>IF('Domaine 6 Collections-Services'!$F17=calculations!H$2,1,"")</f>
        <v/>
      </c>
      <c r="I185" s="27"/>
      <c r="J185" s="27"/>
      <c r="K185" s="27"/>
      <c r="L185" s="27"/>
      <c r="M185" s="27"/>
      <c r="N185" s="27"/>
      <c r="O185" s="27"/>
      <c r="P185" s="27"/>
      <c r="Q185" s="27"/>
      <c r="R185" s="27"/>
      <c r="S185" s="27"/>
      <c r="T185" s="27"/>
      <c r="U185" s="27"/>
      <c r="V185" s="27"/>
      <c r="W185" s="27"/>
      <c r="X185" s="27"/>
      <c r="Y185" s="27"/>
      <c r="Z185" t="str">
        <f t="shared" si="17"/>
        <v>25.4. Aînés</v>
      </c>
      <c r="AA185">
        <f>IF('Domaine 6 Collections-Services'!D17="o",1,0)+IF('Domaine 6 Collections-Services'!D17="L",1,0)</f>
        <v>1</v>
      </c>
      <c r="AB185" s="162" t="b">
        <f>IF(AND(AA185=1,'Domaine 6 Collections-Services'!E17="o"),"achieved",IF(AND(AA185=1,'Domaine 6 Collections-Services'!E17="n"),"not achieved",IF(AND(AA185=1,'Domaine 6 Collections-Services'!E17="s.o."),"N/A")))</f>
        <v>0</v>
      </c>
    </row>
    <row r="186" spans="1:28" x14ac:dyDescent="0.35">
      <c r="A186" s="90">
        <f>'Domaine 6 Collections-Services'!A18</f>
        <v>25.5</v>
      </c>
      <c r="B186" s="89" t="s">
        <v>142</v>
      </c>
      <c r="C186" s="89" t="str">
        <f t="shared" si="20"/>
        <v>25.5. Adolescents</v>
      </c>
      <c r="D186" s="89">
        <f>IF('Domaine 6 Collections-Services'!E18="o",1,0)</f>
        <v>0</v>
      </c>
      <c r="E186" s="89" t="str">
        <f>IF('Domaine 6 Collections-Services'!$F18=calculations!E$2,1,"")</f>
        <v/>
      </c>
      <c r="F186" s="89" t="str">
        <f>IF('Domaine 6 Collections-Services'!$F18=calculations!F$2,1,"")</f>
        <v/>
      </c>
      <c r="G186" s="89" t="str">
        <f>IF('Domaine 6 Collections-Services'!$F18=calculations!G$2,1,"")</f>
        <v/>
      </c>
      <c r="H186" s="89" t="str">
        <f>IF('Domaine 6 Collections-Services'!$F18=calculations!H$2,1,"")</f>
        <v/>
      </c>
      <c r="I186" s="27"/>
      <c r="J186" s="27"/>
      <c r="K186" s="27"/>
      <c r="L186" s="27"/>
      <c r="M186" s="27"/>
      <c r="N186" s="27"/>
      <c r="O186" s="27"/>
      <c r="P186" s="27"/>
      <c r="Q186" s="27"/>
      <c r="R186" s="27"/>
      <c r="S186" s="27"/>
      <c r="T186" s="27"/>
      <c r="U186" s="27"/>
      <c r="V186" s="27"/>
      <c r="W186" s="27"/>
      <c r="X186" s="27"/>
      <c r="Y186" s="27"/>
      <c r="Z186" t="str">
        <f t="shared" si="17"/>
        <v>25.5. Adolescents</v>
      </c>
      <c r="AA186">
        <f>IF('Domaine 6 Collections-Services'!D18="o",1,0)+IF('Domaine 6 Collections-Services'!D18="L",1,0)</f>
        <v>0</v>
      </c>
      <c r="AB186" s="162" t="b">
        <f>IF(AND(AA186=1,'Domaine 6 Collections-Services'!E18="o"),"achieved",IF(AND(AA186=1,'Domaine 6 Collections-Services'!E18="n"),"not achieved",IF(AND(AA186=1,'Domaine 6 Collections-Services'!E18="s.o."),"N/A")))</f>
        <v>0</v>
      </c>
    </row>
    <row r="187" spans="1:28" x14ac:dyDescent="0.35">
      <c r="A187" s="90">
        <f>'Domaine 6 Collections-Services'!A19</f>
        <v>25.6</v>
      </c>
      <c r="B187" s="89" t="s">
        <v>143</v>
      </c>
      <c r="C187" s="89" t="str">
        <f t="shared" si="20"/>
        <v>25.6. Enfants</v>
      </c>
      <c r="D187" s="89">
        <f>IF('Domaine 6 Collections-Services'!E19="o",1,0)</f>
        <v>0</v>
      </c>
      <c r="E187" s="89" t="str">
        <f>IF('Domaine 6 Collections-Services'!$F19=calculations!E$2,1,"")</f>
        <v/>
      </c>
      <c r="F187" s="89" t="str">
        <f>IF('Domaine 6 Collections-Services'!$F19=calculations!F$2,1,"")</f>
        <v/>
      </c>
      <c r="G187" s="89" t="str">
        <f>IF('Domaine 6 Collections-Services'!$F19=calculations!G$2,1,"")</f>
        <v/>
      </c>
      <c r="H187" s="89" t="str">
        <f>IF('Domaine 6 Collections-Services'!$F19=calculations!H$2,1,"")</f>
        <v/>
      </c>
      <c r="I187" s="27"/>
      <c r="J187" s="27"/>
      <c r="K187" s="27"/>
      <c r="L187" s="27"/>
      <c r="M187" s="27"/>
      <c r="N187" s="27"/>
      <c r="O187" s="27"/>
      <c r="P187" s="27"/>
      <c r="Q187" s="27"/>
      <c r="R187" s="27"/>
      <c r="S187" s="27"/>
      <c r="T187" s="27"/>
      <c r="U187" s="27"/>
      <c r="V187" s="27"/>
      <c r="W187" s="27"/>
      <c r="X187" s="27"/>
      <c r="Y187" s="27"/>
      <c r="Z187" t="str">
        <f t="shared" si="17"/>
        <v>25.6. Enfants</v>
      </c>
      <c r="AA187">
        <f>IF('Domaine 6 Collections-Services'!D19="o",1,0)+IF('Domaine 6 Collections-Services'!D19="L",1,0)</f>
        <v>0</v>
      </c>
      <c r="AB187" s="162" t="b">
        <f>IF(AND(AA187=1,'Domaine 6 Collections-Services'!E19="o"),"achieved",IF(AND(AA187=1,'Domaine 6 Collections-Services'!E19="n"),"not achieved",IF(AND(AA187=1,'Domaine 6 Collections-Services'!E19="s.o."),"N/A")))</f>
        <v>0</v>
      </c>
    </row>
    <row r="188" spans="1:28" x14ac:dyDescent="0.35">
      <c r="A188" s="90">
        <f>'Domaine 6 Collections-Services'!A20</f>
        <v>25.7</v>
      </c>
      <c r="B188" s="89" t="s">
        <v>144</v>
      </c>
      <c r="C188" s="89" t="str">
        <f t="shared" si="20"/>
        <v>25.7. Connexion Internet </v>
      </c>
      <c r="D188" s="89">
        <f>IF('Domaine 6 Collections-Services'!E20="o",1,0)</f>
        <v>0</v>
      </c>
      <c r="E188" s="89" t="str">
        <f>IF('Domaine 6 Collections-Services'!$F20=calculations!E$2,1,"")</f>
        <v/>
      </c>
      <c r="F188" s="89" t="str">
        <f>IF('Domaine 6 Collections-Services'!$F20=calculations!F$2,1,"")</f>
        <v/>
      </c>
      <c r="G188" s="89" t="str">
        <f>IF('Domaine 6 Collections-Services'!$F20=calculations!G$2,1,"")</f>
        <v/>
      </c>
      <c r="H188" s="89" t="str">
        <f>IF('Domaine 6 Collections-Services'!$F20=calculations!H$2,1,"")</f>
        <v/>
      </c>
      <c r="I188" s="27"/>
      <c r="J188" s="27"/>
      <c r="K188" s="27"/>
      <c r="L188" s="27"/>
      <c r="M188" s="27"/>
      <c r="N188" s="27"/>
      <c r="O188" s="27"/>
      <c r="P188" s="27"/>
      <c r="Q188" s="27"/>
      <c r="R188" s="27"/>
      <c r="S188" s="27"/>
      <c r="T188" s="27"/>
      <c r="U188" s="27"/>
      <c r="V188" s="27"/>
      <c r="W188" s="27"/>
      <c r="X188" s="27"/>
      <c r="Y188" s="27"/>
      <c r="Z188" t="str">
        <f t="shared" si="17"/>
        <v>25.7. Connexion Internet </v>
      </c>
      <c r="AA188">
        <f>IF('Domaine 6 Collections-Services'!D20="o",1,0)+IF('Domaine 6 Collections-Services'!D20="L",1,0)</f>
        <v>0</v>
      </c>
      <c r="AB188" s="162" t="b">
        <f>IF(AND(AA188=1,'Domaine 6 Collections-Services'!E20="o"),"achieved",IF(AND(AA188=1,'Domaine 6 Collections-Services'!E20="n"),"not achieved",IF(AND(AA188=1,'Domaine 6 Collections-Services'!E20="s.o."),"N/A")))</f>
        <v>0</v>
      </c>
    </row>
    <row r="189" spans="1:28" x14ac:dyDescent="0.35">
      <c r="A189" s="90">
        <f>'Domaine 6 Collections-Services'!A21</f>
        <v>0</v>
      </c>
      <c r="B189" s="89" t="s">
        <v>145</v>
      </c>
      <c r="C189" s="89" t="str">
        <f t="shared" si="20"/>
        <v>0. Accès public à Internet </v>
      </c>
      <c r="D189" s="89">
        <f>IF('Domaine 6 Collections-Services'!E21="o",1,0)</f>
        <v>0</v>
      </c>
      <c r="E189" s="89" t="str">
        <f>IF('Domaine 6 Collections-Services'!$F21=calculations!E$2,1,"")</f>
        <v/>
      </c>
      <c r="F189" s="89" t="str">
        <f>IF('Domaine 6 Collections-Services'!$F21=calculations!F$2,1,"")</f>
        <v/>
      </c>
      <c r="G189" s="89" t="str">
        <f>IF('Domaine 6 Collections-Services'!$F21=calculations!G$2,1,"")</f>
        <v/>
      </c>
      <c r="H189" s="89" t="str">
        <f>IF('Domaine 6 Collections-Services'!$F21=calculations!H$2,1,"")</f>
        <v/>
      </c>
      <c r="I189" s="27"/>
      <c r="J189" s="27"/>
      <c r="K189" s="27"/>
      <c r="L189" s="27"/>
      <c r="M189" s="27"/>
      <c r="N189" s="27"/>
      <c r="O189" s="27"/>
      <c r="P189" s="27"/>
      <c r="Q189" s="27"/>
      <c r="R189" s="27"/>
      <c r="S189" s="27"/>
      <c r="T189" s="27"/>
      <c r="U189" s="27"/>
      <c r="V189" s="27"/>
      <c r="W189" s="27"/>
      <c r="X189" s="27"/>
      <c r="Y189" s="27"/>
      <c r="Z189" t="str">
        <f t="shared" si="17"/>
        <v>0. Accès public à Internet </v>
      </c>
      <c r="AA189">
        <f>IF('Domaine 6 Collections-Services'!D21="o",1,0)+IF('Domaine 6 Collections-Services'!D21="L",1,0)</f>
        <v>0</v>
      </c>
      <c r="AB189" s="162" t="b">
        <f>IF(AND(AA189=1,'Domaine 6 Collections-Services'!E21="o"),"achieved",IF(AND(AA189=1,'Domaine 6 Collections-Services'!E21="n"),"not achieved",IF(AND(AA189=1,'Domaine 6 Collections-Services'!E21="s.o."),"N/A")))</f>
        <v>0</v>
      </c>
    </row>
    <row r="190" spans="1:28" x14ac:dyDescent="0.35">
      <c r="A190" s="90">
        <f>'Domaine 6 Collections-Services'!A22</f>
        <v>26.1</v>
      </c>
      <c r="B190" s="89" t="s">
        <v>146</v>
      </c>
      <c r="C190" s="89" t="str">
        <f t="shared" si="20"/>
        <v>26.1. Réseaux sans fil </v>
      </c>
      <c r="D190" s="89">
        <f>IF('Domaine 6 Collections-Services'!E22="o",1,0)</f>
        <v>0</v>
      </c>
      <c r="E190" s="89" t="str">
        <f>IF('Domaine 6 Collections-Services'!$F22=calculations!E$2,1,"")</f>
        <v/>
      </c>
      <c r="F190" s="89" t="str">
        <f>IF('Domaine 6 Collections-Services'!$F22=calculations!F$2,1,"")</f>
        <v/>
      </c>
      <c r="G190" s="89" t="str">
        <f>IF('Domaine 6 Collections-Services'!$F22=calculations!G$2,1,"")</f>
        <v/>
      </c>
      <c r="H190" s="89" t="str">
        <f>IF('Domaine 6 Collections-Services'!$F22=calculations!H$2,1,"")</f>
        <v/>
      </c>
      <c r="I190" s="27"/>
      <c r="J190" s="27"/>
      <c r="K190" s="27"/>
      <c r="L190" s="27"/>
      <c r="M190" s="27"/>
      <c r="N190" s="27"/>
      <c r="O190" s="27"/>
      <c r="P190" s="27"/>
      <c r="Q190" s="27"/>
      <c r="R190" s="27"/>
      <c r="S190" s="27"/>
      <c r="T190" s="27"/>
      <c r="U190" s="27"/>
      <c r="V190" s="27"/>
      <c r="W190" s="27"/>
      <c r="X190" s="27"/>
      <c r="Y190" s="27"/>
      <c r="Z190" t="str">
        <f t="shared" si="17"/>
        <v>26.1. Réseaux sans fil </v>
      </c>
      <c r="AA190">
        <f>IF('Domaine 6 Collections-Services'!D22="o",1,0)+IF('Domaine 6 Collections-Services'!D22="L",1,0)</f>
        <v>1</v>
      </c>
      <c r="AB190" s="162" t="b">
        <f>IF(AND(AA190=1,'Domaine 6 Collections-Services'!E22="o"),"achieved",IF(AND(AA190=1,'Domaine 6 Collections-Services'!E22="n"),"not achieved",IF(AND(AA190=1,'Domaine 6 Collections-Services'!E22="s.o."),"N/A")))</f>
        <v>0</v>
      </c>
    </row>
    <row r="191" spans="1:28" x14ac:dyDescent="0.35">
      <c r="A191" s="90">
        <f>'Domaine 6 Collections-Services'!A23</f>
        <v>26.2</v>
      </c>
      <c r="B191" s="89" t="s">
        <v>147</v>
      </c>
      <c r="C191" s="89" t="str">
        <f t="shared" si="20"/>
        <v>26.2. Applications logicielles à l’usage du public </v>
      </c>
      <c r="D191" s="89">
        <f>IF('Domaine 6 Collections-Services'!E23="o",1,0)</f>
        <v>0</v>
      </c>
      <c r="E191" s="89" t="str">
        <f>IF('Domaine 6 Collections-Services'!$F23=calculations!E$2,1,"")</f>
        <v/>
      </c>
      <c r="F191" s="89" t="str">
        <f>IF('Domaine 6 Collections-Services'!$F23=calculations!F$2,1,"")</f>
        <v/>
      </c>
      <c r="G191" s="89" t="str">
        <f>IF('Domaine 6 Collections-Services'!$F23=calculations!G$2,1,"")</f>
        <v/>
      </c>
      <c r="H191" s="89" t="str">
        <f>IF('Domaine 6 Collections-Services'!$F23=calculations!H$2,1,"")</f>
        <v/>
      </c>
      <c r="I191" s="27"/>
      <c r="J191" s="27"/>
      <c r="K191" s="27"/>
      <c r="L191" s="27"/>
      <c r="M191" s="27"/>
      <c r="N191" s="27"/>
      <c r="O191" s="27"/>
      <c r="P191" s="27"/>
      <c r="Q191" s="27"/>
      <c r="R191" s="27"/>
      <c r="S191" s="27"/>
      <c r="T191" s="27"/>
      <c r="U191" s="27"/>
      <c r="V191" s="27"/>
      <c r="W191" s="27"/>
      <c r="X191" s="27"/>
      <c r="Y191" s="27"/>
      <c r="Z191" t="str">
        <f t="shared" si="17"/>
        <v>26.2. Applications logicielles à l’usage du public </v>
      </c>
      <c r="AA191">
        <f>IF('Domaine 6 Collections-Services'!D23="o",1,0)+IF('Domaine 6 Collections-Services'!D23="L",1,0)</f>
        <v>1</v>
      </c>
      <c r="AB191" s="162" t="b">
        <f>IF(AND(AA191=1,'Domaine 6 Collections-Services'!E23="o"),"achieved",IF(AND(AA191=1,'Domaine 6 Collections-Services'!E23="n"),"not achieved",IF(AND(AA191=1,'Domaine 6 Collections-Services'!E23="s.o."),"N/A")))</f>
        <v>0</v>
      </c>
    </row>
    <row r="192" spans="1:28" x14ac:dyDescent="0.35">
      <c r="A192" s="90">
        <f>'Domaine 6 Collections-Services'!A24</f>
        <v>26.3</v>
      </c>
      <c r="B192" s="89" t="s">
        <v>148</v>
      </c>
      <c r="C192" s="89" t="str">
        <f t="shared" si="20"/>
        <v>26.3. Formation des usagers </v>
      </c>
      <c r="D192" s="89">
        <f>IF('Domaine 6 Collections-Services'!E24="o",1,0)</f>
        <v>0</v>
      </c>
      <c r="E192" s="89" t="str">
        <f>IF('Domaine 6 Collections-Services'!$F24=calculations!E$2,1,"")</f>
        <v/>
      </c>
      <c r="F192" s="89" t="str">
        <f>IF('Domaine 6 Collections-Services'!$F24=calculations!F$2,1,"")</f>
        <v/>
      </c>
      <c r="G192" s="89" t="str">
        <f>IF('Domaine 6 Collections-Services'!$F24=calculations!G$2,1,"")</f>
        <v/>
      </c>
      <c r="H192" s="89" t="str">
        <f>IF('Domaine 6 Collections-Services'!$F24=calculations!H$2,1,"")</f>
        <v/>
      </c>
      <c r="I192" s="27"/>
      <c r="J192" s="27"/>
      <c r="K192" s="27"/>
      <c r="L192" s="27"/>
      <c r="M192" s="27"/>
      <c r="N192" s="27"/>
      <c r="O192" s="27"/>
      <c r="P192" s="27"/>
      <c r="Q192" s="27"/>
      <c r="R192" s="27"/>
      <c r="S192" s="27"/>
      <c r="T192" s="27"/>
      <c r="U192" s="27"/>
      <c r="V192" s="27"/>
      <c r="W192" s="27"/>
      <c r="X192" s="27"/>
      <c r="Y192" s="27"/>
      <c r="Z192" t="str">
        <f t="shared" si="17"/>
        <v>26.3. Formation des usagers </v>
      </c>
      <c r="AA192">
        <f>IF('Domaine 6 Collections-Services'!D24="o",1,0)+IF('Domaine 6 Collections-Services'!D24="L",1,0)</f>
        <v>0</v>
      </c>
      <c r="AB192" s="162" t="b">
        <f>IF(AND(AA192=1,'Domaine 6 Collections-Services'!E24="o"),"achieved",IF(AND(AA192=1,'Domaine 6 Collections-Services'!E24="n"),"not achieved",IF(AND(AA192=1,'Domaine 6 Collections-Services'!E24="s.o."),"N/A")))</f>
        <v>0</v>
      </c>
    </row>
    <row r="193" spans="1:28" x14ac:dyDescent="0.35">
      <c r="A193" s="90">
        <f>'Domaine 6 Collections-Services'!A25</f>
        <v>26.4</v>
      </c>
      <c r="B193" s="89" t="s">
        <v>149</v>
      </c>
      <c r="C193" s="89" t="str">
        <f t="shared" si="20"/>
        <v>26.4. Applications logicielles à l’usage du personnel </v>
      </c>
      <c r="D193" s="89">
        <f>IF('Domaine 6 Collections-Services'!E25="o",1,0)</f>
        <v>0</v>
      </c>
      <c r="E193" s="89" t="str">
        <f>IF('Domaine 6 Collections-Services'!$F25=calculations!E$2,1,"")</f>
        <v/>
      </c>
      <c r="F193" s="89" t="str">
        <f>IF('Domaine 6 Collections-Services'!$F25=calculations!F$2,1,"")</f>
        <v/>
      </c>
      <c r="G193" s="89" t="str">
        <f>IF('Domaine 6 Collections-Services'!$F25=calculations!G$2,1,"")</f>
        <v/>
      </c>
      <c r="H193" s="89" t="str">
        <f>IF('Domaine 6 Collections-Services'!$F25=calculations!H$2,1,"")</f>
        <v/>
      </c>
      <c r="I193" s="27"/>
      <c r="J193" s="27"/>
      <c r="K193" s="27"/>
      <c r="L193" s="27"/>
      <c r="M193" s="27"/>
      <c r="N193" s="27"/>
      <c r="O193" s="27"/>
      <c r="P193" s="27"/>
      <c r="Q193" s="27"/>
      <c r="R193" s="27"/>
      <c r="S193" s="27"/>
      <c r="T193" s="27"/>
      <c r="U193" s="27"/>
      <c r="V193" s="27"/>
      <c r="W193" s="27"/>
      <c r="X193" s="27"/>
      <c r="Y193" s="27"/>
      <c r="Z193" t="str">
        <f t="shared" si="17"/>
        <v>26.4. Applications logicielles à l’usage du personnel </v>
      </c>
      <c r="AA193">
        <f>IF('Domaine 6 Collections-Services'!D25="o",1,0)+IF('Domaine 6 Collections-Services'!D25="L",1,0)</f>
        <v>0</v>
      </c>
      <c r="AB193" s="162" t="b">
        <f>IF(AND(AA193=1,'Domaine 6 Collections-Services'!E25="o"),"achieved",IF(AND(AA193=1,'Domaine 6 Collections-Services'!E25="n"),"not achieved",IF(AND(AA193=1,'Domaine 6 Collections-Services'!E25="s.o."),"N/A")))</f>
        <v>0</v>
      </c>
    </row>
    <row r="194" spans="1:28" x14ac:dyDescent="0.35">
      <c r="A194" s="90">
        <f>'Domaine 6 Collections-Services'!A26</f>
        <v>26.5</v>
      </c>
      <c r="B194" s="89" t="s">
        <v>150</v>
      </c>
      <c r="C194" s="89" t="str">
        <f t="shared" si="20"/>
        <v>26.5. Courriel</v>
      </c>
      <c r="D194" s="89">
        <f>IF('Domaine 6 Collections-Services'!E26="o",1,0)</f>
        <v>0</v>
      </c>
      <c r="E194" s="89" t="str">
        <f>IF('Domaine 6 Collections-Services'!$F26=calculations!E$2,1,"")</f>
        <v/>
      </c>
      <c r="F194" s="89" t="str">
        <f>IF('Domaine 6 Collections-Services'!$F26=calculations!F$2,1,"")</f>
        <v/>
      </c>
      <c r="G194" s="89" t="str">
        <f>IF('Domaine 6 Collections-Services'!$F26=calculations!G$2,1,"")</f>
        <v/>
      </c>
      <c r="H194" s="89" t="str">
        <f>IF('Domaine 6 Collections-Services'!$F26=calculations!H$2,1,"")</f>
        <v/>
      </c>
      <c r="I194" s="27"/>
      <c r="J194" s="27"/>
      <c r="K194" s="27"/>
      <c r="L194" s="27"/>
      <c r="M194" s="27"/>
      <c r="N194" s="27"/>
      <c r="O194" s="27"/>
      <c r="P194" s="27"/>
      <c r="Q194" s="27"/>
      <c r="R194" s="27"/>
      <c r="S194" s="27"/>
      <c r="T194" s="27"/>
      <c r="U194" s="27"/>
      <c r="V194" s="27"/>
      <c r="W194" s="27"/>
      <c r="X194" s="27"/>
      <c r="Y194" s="27"/>
      <c r="Z194" t="str">
        <f t="shared" si="17"/>
        <v>26.5. Courriel</v>
      </c>
      <c r="AA194">
        <f>IF('Domaine 6 Collections-Services'!D26="o",1,0)+IF('Domaine 6 Collections-Services'!D26="L",1,0)</f>
        <v>0</v>
      </c>
      <c r="AB194" s="162" t="b">
        <f>IF(AND(AA194=1,'Domaine 6 Collections-Services'!E26="o"),"achieved",IF(AND(AA194=1,'Domaine 6 Collections-Services'!E26="n"),"not achieved",IF(AND(AA194=1,'Domaine 6 Collections-Services'!E26="s.o."),"N/A")))</f>
        <v>0</v>
      </c>
    </row>
    <row r="195" spans="1:28" x14ac:dyDescent="0.35">
      <c r="A195" s="90">
        <f>'Domaine 6 Collections-Services'!A27</f>
        <v>0</v>
      </c>
      <c r="B195" s="89"/>
      <c r="C195" s="89"/>
      <c r="D195" s="89">
        <f>IF('Domaine 6 Collections-Services'!E27="o",1,0)</f>
        <v>0</v>
      </c>
      <c r="E195" s="89" t="str">
        <f>IF('Domaine 6 Collections-Services'!$F27=calculations!E$2,1,"")</f>
        <v/>
      </c>
      <c r="F195" s="89" t="str">
        <f>IF('Domaine 6 Collections-Services'!$F27=calculations!F$2,1,"")</f>
        <v/>
      </c>
      <c r="G195" s="89" t="str">
        <f>IF('Domaine 6 Collections-Services'!$F27=calculations!G$2,1,"")</f>
        <v/>
      </c>
      <c r="H195" s="89" t="str">
        <f>IF('Domaine 6 Collections-Services'!$F27=calculations!H$2,1,"")</f>
        <v/>
      </c>
      <c r="I195" s="27"/>
      <c r="J195" s="27"/>
      <c r="K195" s="27"/>
      <c r="L195" s="27"/>
      <c r="M195" s="27"/>
      <c r="N195" s="27"/>
      <c r="O195" s="27"/>
      <c r="P195" s="27"/>
      <c r="Q195" s="27"/>
      <c r="R195" s="27"/>
      <c r="S195" s="27"/>
      <c r="T195" s="27"/>
      <c r="U195" s="27"/>
      <c r="V195" s="27"/>
      <c r="W195" s="27"/>
      <c r="X195" s="27"/>
      <c r="Y195" s="27"/>
      <c r="Z195">
        <f t="shared" ref="Z195:Z258" si="21">C195</f>
        <v>0</v>
      </c>
      <c r="AA195">
        <f>IF('Domaine 6 Collections-Services'!D27="o",1,0)+IF('Domaine 6 Collections-Services'!D27="L",1,0)</f>
        <v>0</v>
      </c>
      <c r="AB195" s="162" t="b">
        <f>IF(AND(AA195=1,'Domaine 6 Collections-Services'!E27="o"),"achieved",IF(AND(AA195=1,'Domaine 6 Collections-Services'!E27="n"),"not achieved",IF(AND(AA195=1,'Domaine 6 Collections-Services'!E27="s.o."),"N/A")))</f>
        <v>0</v>
      </c>
    </row>
    <row r="196" spans="1:28" x14ac:dyDescent="0.35">
      <c r="A196" s="90">
        <f>'Domaine 6 Collections-Services'!A28</f>
        <v>0</v>
      </c>
      <c r="B196" s="89"/>
      <c r="C196" s="89"/>
      <c r="D196" s="89">
        <f>IF('Domaine 6 Collections-Services'!E28="o",1,0)</f>
        <v>0</v>
      </c>
      <c r="E196" s="89" t="str">
        <f>IF('Domaine 6 Collections-Services'!$F28=calculations!E$2,1,"")</f>
        <v/>
      </c>
      <c r="F196" s="89" t="str">
        <f>IF('Domaine 6 Collections-Services'!$F28=calculations!F$2,1,"")</f>
        <v/>
      </c>
      <c r="G196" s="89" t="str">
        <f>IF('Domaine 6 Collections-Services'!$F28=calculations!G$2,1,"")</f>
        <v/>
      </c>
      <c r="H196" s="89" t="str">
        <f>IF('Domaine 6 Collections-Services'!$F28=calculations!H$2,1,"")</f>
        <v/>
      </c>
      <c r="I196" s="27"/>
      <c r="J196" s="27"/>
      <c r="K196" s="27"/>
      <c r="L196" s="27"/>
      <c r="M196" s="27"/>
      <c r="N196" s="27"/>
      <c r="O196" s="27"/>
      <c r="P196" s="27"/>
      <c r="Q196" s="27"/>
      <c r="R196" s="27"/>
      <c r="S196" s="27"/>
      <c r="T196" s="27"/>
      <c r="U196" s="27"/>
      <c r="V196" s="27"/>
      <c r="W196" s="27"/>
      <c r="X196" s="27"/>
      <c r="Y196" s="27"/>
      <c r="Z196">
        <f t="shared" si="21"/>
        <v>0</v>
      </c>
      <c r="AA196">
        <f>IF('Domaine 6 Collections-Services'!D28="o",1,0)+IF('Domaine 6 Collections-Services'!D28="L",1,0)</f>
        <v>0</v>
      </c>
      <c r="AB196" s="162" t="b">
        <f>IF(AND(AA196=1,'Domaine 6 Collections-Services'!E28="o"),"achieved",IF(AND(AA196=1,'Domaine 6 Collections-Services'!E28="n"),"not achieved",IF(AND(AA196=1,'Domaine 6 Collections-Services'!E28="s.o."),"N/A")))</f>
        <v>0</v>
      </c>
    </row>
    <row r="197" spans="1:28" x14ac:dyDescent="0.35">
      <c r="A197" s="90">
        <f>'Domaine 6 Collections-Services'!A29</f>
        <v>0</v>
      </c>
      <c r="B197" s="89"/>
      <c r="C197" s="89"/>
      <c r="D197" s="89">
        <f>IF('Domaine 6 Collections-Services'!E29="o",1,0)</f>
        <v>0</v>
      </c>
      <c r="E197" s="89" t="str">
        <f>IF('Domaine 6 Collections-Services'!$F29=calculations!E$2,1,"")</f>
        <v/>
      </c>
      <c r="F197" s="89" t="str">
        <f>IF('Domaine 6 Collections-Services'!$F29=calculations!F$2,1,"")</f>
        <v/>
      </c>
      <c r="G197" s="89" t="str">
        <f>IF('Domaine 6 Collections-Services'!$F29=calculations!G$2,1,"")</f>
        <v/>
      </c>
      <c r="H197" s="89" t="str">
        <f>IF('Domaine 6 Collections-Services'!$F29=calculations!H$2,1,"")</f>
        <v/>
      </c>
      <c r="I197" s="27"/>
      <c r="J197" s="27"/>
      <c r="K197" s="27"/>
      <c r="L197" s="27"/>
      <c r="M197" s="27"/>
      <c r="N197" s="27"/>
      <c r="O197" s="27"/>
      <c r="P197" s="27"/>
      <c r="Q197" s="27"/>
      <c r="R197" s="27"/>
      <c r="S197" s="27"/>
      <c r="T197" s="27"/>
      <c r="U197" s="27"/>
      <c r="V197" s="27"/>
      <c r="W197" s="27"/>
      <c r="X197" s="27"/>
      <c r="Y197" s="27"/>
      <c r="Z197" s="164" t="s">
        <v>38</v>
      </c>
      <c r="AA197" s="164">
        <f>SUM(AA171:AA196)-COUNTIF(AB170:AB196,"n/a")</f>
        <v>7</v>
      </c>
      <c r="AB197" s="163">
        <f>COUNTIF(AB170:AB196,"ACHIEVED")</f>
        <v>0</v>
      </c>
    </row>
    <row r="198" spans="1:28" x14ac:dyDescent="0.35">
      <c r="A198" s="159">
        <f>COUNTIF(A171:A197,"&gt;0")-COUNTIF('Domaine 6 Collections-Services'!E:E,"S.O.")</f>
        <v>22</v>
      </c>
      <c r="B198" s="158" t="s">
        <v>38</v>
      </c>
      <c r="C198" s="160"/>
      <c r="D198" s="160">
        <f>SUM(D171:D197)</f>
        <v>0</v>
      </c>
      <c r="E198" s="160">
        <f t="shared" ref="E198:H198" si="22">SUM(E171:E197)</f>
        <v>0</v>
      </c>
      <c r="F198" s="160">
        <f t="shared" si="22"/>
        <v>0</v>
      </c>
      <c r="G198" s="160">
        <f t="shared" si="22"/>
        <v>0</v>
      </c>
      <c r="H198" s="160">
        <f t="shared" si="22"/>
        <v>0</v>
      </c>
      <c r="I198" s="27"/>
      <c r="J198" s="27"/>
      <c r="K198" s="27"/>
      <c r="L198" s="27"/>
      <c r="M198" s="27"/>
      <c r="N198" s="27"/>
      <c r="O198" s="27"/>
      <c r="P198" s="27"/>
      <c r="Q198" s="27"/>
      <c r="R198" s="27"/>
      <c r="S198" s="27"/>
      <c r="T198" s="27"/>
      <c r="U198" s="27"/>
      <c r="V198" s="27"/>
      <c r="W198" s="27"/>
      <c r="X198" s="27"/>
      <c r="Y198" s="27"/>
      <c r="Z198">
        <f t="shared" si="21"/>
        <v>0</v>
      </c>
    </row>
    <row r="199" spans="1:28" x14ac:dyDescent="0.35">
      <c r="A199" s="90"/>
      <c r="B199" s="89"/>
      <c r="C199" s="89"/>
      <c r="D199" s="89"/>
      <c r="E199" s="89"/>
      <c r="F199" s="89"/>
      <c r="G199" s="89"/>
      <c r="H199" s="89"/>
      <c r="I199" s="27"/>
      <c r="J199" s="27"/>
      <c r="K199" s="27"/>
      <c r="L199" s="27"/>
      <c r="M199" s="27"/>
      <c r="N199" s="27"/>
      <c r="O199" s="27"/>
      <c r="P199" s="27"/>
      <c r="Q199" s="27"/>
      <c r="R199" s="27"/>
      <c r="S199" s="27"/>
      <c r="T199" s="27"/>
      <c r="U199" s="27"/>
      <c r="V199" s="27"/>
      <c r="W199" s="27"/>
      <c r="X199" s="27"/>
      <c r="Y199" s="27"/>
      <c r="Z199">
        <f t="shared" si="21"/>
        <v>0</v>
      </c>
    </row>
    <row r="200" spans="1:28" x14ac:dyDescent="0.35">
      <c r="A200" s="90"/>
      <c r="B200" s="89"/>
      <c r="C200" s="89"/>
      <c r="D200" s="89"/>
      <c r="E200" s="89"/>
      <c r="F200" s="89"/>
      <c r="G200" s="89"/>
      <c r="H200" s="89"/>
      <c r="I200" s="27"/>
      <c r="J200" s="27"/>
      <c r="K200" s="27"/>
      <c r="L200" s="27"/>
      <c r="M200" s="27"/>
      <c r="N200" s="27"/>
      <c r="O200" s="27"/>
      <c r="P200" s="27"/>
      <c r="Q200" s="27"/>
      <c r="R200" s="27"/>
      <c r="S200" s="27"/>
      <c r="T200" s="27"/>
      <c r="U200" s="27"/>
      <c r="V200" s="27"/>
      <c r="W200" s="27"/>
      <c r="X200" s="27"/>
      <c r="Y200" s="27"/>
      <c r="Z200">
        <f t="shared" si="21"/>
        <v>0</v>
      </c>
    </row>
    <row r="201" spans="1:28" x14ac:dyDescent="0.35">
      <c r="A201" s="92">
        <f>'Domaine 7 Amenagement'!A3</f>
        <v>27.1</v>
      </c>
      <c r="B201" s="89" t="s">
        <v>151</v>
      </c>
      <c r="C201" s="89" t="str">
        <f t="shared" si="20"/>
        <v xml:space="preserve">27.1. Heures minimums </v>
      </c>
      <c r="D201" s="89">
        <f>IF('Domaine 7 Amenagement'!E3="o",1,0)</f>
        <v>0</v>
      </c>
      <c r="E201" s="89" t="str">
        <f>IF('Domaine 7 Amenagement'!$F3=calculations!E$2,1,"")</f>
        <v/>
      </c>
      <c r="F201" s="89" t="str">
        <f>IF('Domaine 7 Amenagement'!$F3=calculations!F$2,1,"")</f>
        <v/>
      </c>
      <c r="G201" s="89" t="str">
        <f>IF('Domaine 7 Amenagement'!$F3=calculations!G$2,1,"")</f>
        <v/>
      </c>
      <c r="H201" s="89" t="str">
        <f>IF('Domaine 7 Amenagement'!$F3=calculations!H$2,1,"")</f>
        <v/>
      </c>
      <c r="I201" s="27"/>
      <c r="J201" s="27"/>
      <c r="K201" s="27"/>
      <c r="L201" s="27"/>
      <c r="M201" s="27"/>
      <c r="N201" s="27"/>
      <c r="O201" s="27"/>
      <c r="P201" s="27"/>
      <c r="Q201" s="27"/>
      <c r="R201" s="27"/>
      <c r="S201" s="27"/>
      <c r="T201" s="27"/>
      <c r="U201" s="27"/>
      <c r="V201" s="27"/>
      <c r="W201" s="27"/>
      <c r="X201" s="27"/>
      <c r="Y201" s="27"/>
      <c r="Z201" t="str">
        <f t="shared" si="21"/>
        <v xml:space="preserve">27.1. Heures minimums </v>
      </c>
      <c r="AA201">
        <f>IF('Domaine 7 Amenagement'!D3="o",1,0)+IF('Domaine 7 Amenagement'!D3="L",1,0)</f>
        <v>1</v>
      </c>
      <c r="AB201" s="162" t="b">
        <f>IF(AND(AA201=1,'Domaine 7 Amenagement'!E3="o"),"achieved",IF(AND(AA201=1,'Domaine 7 Amenagement'!E3="n"),"not achieved",IF(AND(AA201=1,'Domaine 7 Amenagement'!E3="s.o."),"N/A")))</f>
        <v>0</v>
      </c>
    </row>
    <row r="202" spans="1:28" x14ac:dyDescent="0.35">
      <c r="A202" s="92">
        <f>'Domaine 7 Amenagement'!A4</f>
        <v>27.2</v>
      </c>
      <c r="B202" s="89" t="s">
        <v>152</v>
      </c>
      <c r="C202" s="89" t="str">
        <f t="shared" si="20"/>
        <v>27.2. Visibilité des enseignes </v>
      </c>
      <c r="D202" s="89">
        <f>IF('Domaine 7 Amenagement'!E4="o",1,0)</f>
        <v>0</v>
      </c>
      <c r="E202" s="89" t="str">
        <f>IF('Domaine 7 Amenagement'!$F4=calculations!E$2,1,"")</f>
        <v/>
      </c>
      <c r="F202" s="89" t="str">
        <f>IF('Domaine 7 Amenagement'!$F4=calculations!F$2,1,"")</f>
        <v/>
      </c>
      <c r="G202" s="89" t="str">
        <f>IF('Domaine 7 Amenagement'!$F4=calculations!G$2,1,"")</f>
        <v/>
      </c>
      <c r="H202" s="89" t="str">
        <f>IF('Domaine 7 Amenagement'!$F4=calculations!H$2,1,"")</f>
        <v/>
      </c>
      <c r="I202" s="27"/>
      <c r="J202" s="27"/>
      <c r="K202" s="27"/>
      <c r="L202" s="27"/>
      <c r="M202" s="27"/>
      <c r="N202" s="27"/>
      <c r="O202" s="27"/>
      <c r="P202" s="27"/>
      <c r="Q202" s="27"/>
      <c r="R202" s="27"/>
      <c r="S202" s="27"/>
      <c r="T202" s="27"/>
      <c r="U202" s="27"/>
      <c r="V202" s="27"/>
      <c r="W202" s="27"/>
      <c r="X202" s="27"/>
      <c r="Y202" s="27"/>
      <c r="Z202" t="str">
        <f t="shared" si="21"/>
        <v>27.2. Visibilité des enseignes </v>
      </c>
      <c r="AA202">
        <f>IF('Domaine 7 Amenagement'!D4="o",1,0)+IF('Domaine 7 Amenagement'!D4="L",1,0)</f>
        <v>0</v>
      </c>
      <c r="AB202" s="162" t="b">
        <f>IF(AND(AA202=1,'Domaine 7 Amenagement'!E4="o"),"achieved",IF(AND(AA202=1,'Domaine 7 Amenagement'!E4="n"),"not achieved",IF(AND(AA202=1,'Domaine 7 Amenagement'!E4="s.o."),"N/A")))</f>
        <v>0</v>
      </c>
    </row>
    <row r="203" spans="1:28" x14ac:dyDescent="0.35">
      <c r="A203" s="92">
        <f>'Domaine 7 Amenagement'!A5</f>
        <v>27.3</v>
      </c>
      <c r="B203" s="89" t="s">
        <v>153</v>
      </c>
      <c r="C203" s="89" t="str">
        <f t="shared" si="20"/>
        <v xml:space="preserve">27.3. Affichage des heures d’ouverture </v>
      </c>
      <c r="D203" s="89">
        <f>IF('Domaine 7 Amenagement'!E5="o",1,0)</f>
        <v>0</v>
      </c>
      <c r="E203" s="89" t="str">
        <f>IF('Domaine 7 Amenagement'!$F5=calculations!E$2,1,"")</f>
        <v/>
      </c>
      <c r="F203" s="89" t="str">
        <f>IF('Domaine 7 Amenagement'!$F5=calculations!F$2,1,"")</f>
        <v/>
      </c>
      <c r="G203" s="89" t="str">
        <f>IF('Domaine 7 Amenagement'!$F5=calculations!G$2,1,"")</f>
        <v/>
      </c>
      <c r="H203" s="89" t="str">
        <f>IF('Domaine 7 Amenagement'!$F5=calculations!H$2,1,"")</f>
        <v/>
      </c>
      <c r="I203" s="27"/>
      <c r="J203" s="27"/>
      <c r="K203" s="27"/>
      <c r="L203" s="27"/>
      <c r="M203" s="27"/>
      <c r="N203" s="27"/>
      <c r="O203" s="27"/>
      <c r="P203" s="27"/>
      <c r="Q203" s="27"/>
      <c r="R203" s="27"/>
      <c r="S203" s="27"/>
      <c r="T203" s="27"/>
      <c r="U203" s="27"/>
      <c r="V203" s="27"/>
      <c r="W203" s="27"/>
      <c r="X203" s="27"/>
      <c r="Y203" s="27"/>
      <c r="Z203" t="str">
        <f t="shared" si="21"/>
        <v xml:space="preserve">27.3. Affichage des heures d’ouverture </v>
      </c>
      <c r="AA203">
        <f>IF('Domaine 7 Amenagement'!D5="o",1,0)+IF('Domaine 7 Amenagement'!D5="L",1,0)</f>
        <v>0</v>
      </c>
      <c r="AB203" s="162" t="b">
        <f>IF(AND(AA203=1,'Domaine 7 Amenagement'!E5="o"),"achieved",IF(AND(AA203=1,'Domaine 7 Amenagement'!E5="n"),"not achieved",IF(AND(AA203=1,'Domaine 7 Amenagement'!E5="s.o."),"N/A")))</f>
        <v>0</v>
      </c>
    </row>
    <row r="204" spans="1:28" x14ac:dyDescent="0.35">
      <c r="A204" s="92">
        <f>'Domaine 7 Amenagement'!A6</f>
        <v>27.4</v>
      </c>
      <c r="B204" s="89" t="s">
        <v>154</v>
      </c>
      <c r="C204" s="89" t="str">
        <f t="shared" si="20"/>
        <v xml:space="preserve">27.4. Panneaux indicateurs </v>
      </c>
      <c r="D204" s="89">
        <f>IF('Domaine 7 Amenagement'!E6="o",1,0)</f>
        <v>0</v>
      </c>
      <c r="E204" s="89" t="str">
        <f>IF('Domaine 7 Amenagement'!$F6=calculations!E$2,1,"")</f>
        <v/>
      </c>
      <c r="F204" s="89" t="str">
        <f>IF('Domaine 7 Amenagement'!$F6=calculations!F$2,1,"")</f>
        <v/>
      </c>
      <c r="G204" s="89" t="str">
        <f>IF('Domaine 7 Amenagement'!$F6=calculations!G$2,1,"")</f>
        <v/>
      </c>
      <c r="H204" s="89" t="str">
        <f>IF('Domaine 7 Amenagement'!$F6=calculations!H$2,1,"")</f>
        <v/>
      </c>
      <c r="I204" s="27"/>
      <c r="J204" s="27"/>
      <c r="K204" s="27"/>
      <c r="L204" s="27"/>
      <c r="M204" s="27"/>
      <c r="N204" s="27"/>
      <c r="O204" s="27"/>
      <c r="P204" s="27"/>
      <c r="Q204" s="27"/>
      <c r="R204" s="27"/>
      <c r="S204" s="27"/>
      <c r="T204" s="27"/>
      <c r="U204" s="27"/>
      <c r="V204" s="27"/>
      <c r="W204" s="27"/>
      <c r="X204" s="27"/>
      <c r="Y204" s="27"/>
      <c r="Z204" t="str">
        <f t="shared" si="21"/>
        <v xml:space="preserve">27.4. Panneaux indicateurs </v>
      </c>
      <c r="AA204">
        <f>IF('Domaine 7 Amenagement'!D6="o",1,0)+IF('Domaine 7 Amenagement'!D6="L",1,0)</f>
        <v>0</v>
      </c>
      <c r="AB204" s="162" t="b">
        <f>IF(AND(AA204=1,'Domaine 7 Amenagement'!E6="o"),"achieved",IF(AND(AA204=1,'Domaine 7 Amenagement'!E6="n"),"not achieved",IF(AND(AA204=1,'Domaine 7 Amenagement'!E6="s.o."),"N/A")))</f>
        <v>0</v>
      </c>
    </row>
    <row r="205" spans="1:28" x14ac:dyDescent="0.35">
      <c r="A205" s="92">
        <f>'Domaine 7 Amenagement'!A7</f>
        <v>27.5</v>
      </c>
      <c r="B205" s="89" t="s">
        <v>155</v>
      </c>
      <c r="C205" s="89" t="str">
        <f t="shared" si="20"/>
        <v>27.5. Stationnement</v>
      </c>
      <c r="D205" s="89">
        <f>IF('Domaine 7 Amenagement'!E7="o",1,0)</f>
        <v>0</v>
      </c>
      <c r="E205" s="89" t="str">
        <f>IF('Domaine 7 Amenagement'!$F7=calculations!E$2,1,"")</f>
        <v/>
      </c>
      <c r="F205" s="89" t="str">
        <f>IF('Domaine 7 Amenagement'!$F7=calculations!F$2,1,"")</f>
        <v/>
      </c>
      <c r="G205" s="89" t="str">
        <f>IF('Domaine 7 Amenagement'!$F7=calculations!G$2,1,"")</f>
        <v/>
      </c>
      <c r="H205" s="89" t="str">
        <f>IF('Domaine 7 Amenagement'!$F7=calculations!H$2,1,"")</f>
        <v/>
      </c>
      <c r="I205" s="27"/>
      <c r="J205" s="27"/>
      <c r="K205" s="27"/>
      <c r="L205" s="27"/>
      <c r="M205" s="27"/>
      <c r="N205" s="27"/>
      <c r="O205" s="27"/>
      <c r="P205" s="27"/>
      <c r="Q205" s="27"/>
      <c r="R205" s="27"/>
      <c r="S205" s="27"/>
      <c r="T205" s="27"/>
      <c r="U205" s="27"/>
      <c r="V205" s="27"/>
      <c r="W205" s="27"/>
      <c r="X205" s="27"/>
      <c r="Y205" s="27"/>
      <c r="Z205" t="str">
        <f t="shared" si="21"/>
        <v>27.5. Stationnement</v>
      </c>
      <c r="AA205">
        <f>IF('Domaine 7 Amenagement'!D7="o",1,0)+IF('Domaine 7 Amenagement'!D7="L",1,0)</f>
        <v>0</v>
      </c>
      <c r="AB205" s="162" t="b">
        <f>IF(AND(AA205=1,'Domaine 7 Amenagement'!E7="o"),"achieved",IF(AND(AA205=1,'Domaine 7 Amenagement'!E7="n"),"not achieved",IF(AND(AA205=1,'Domaine 7 Amenagement'!E7="s.o."),"N/A")))</f>
        <v>0</v>
      </c>
    </row>
    <row r="206" spans="1:28" x14ac:dyDescent="0.35">
      <c r="A206" s="92">
        <f>'Domaine 7 Amenagement'!A8</f>
        <v>27.6</v>
      </c>
      <c r="B206" s="89" t="s">
        <v>156</v>
      </c>
      <c r="C206" s="89" t="str">
        <f t="shared" si="20"/>
        <v xml:space="preserve">27.6. Retour de matériel </v>
      </c>
      <c r="D206" s="89">
        <f>IF('Domaine 7 Amenagement'!E8="o",1,0)</f>
        <v>0</v>
      </c>
      <c r="E206" s="89" t="str">
        <f>IF('Domaine 7 Amenagement'!$F8=calculations!E$2,1,"")</f>
        <v/>
      </c>
      <c r="F206" s="89" t="str">
        <f>IF('Domaine 7 Amenagement'!$F8=calculations!F$2,1,"")</f>
        <v/>
      </c>
      <c r="G206" s="89" t="str">
        <f>IF('Domaine 7 Amenagement'!$F8=calculations!G$2,1,"")</f>
        <v/>
      </c>
      <c r="H206" s="89" t="str">
        <f>IF('Domaine 7 Amenagement'!$F8=calculations!H$2,1,"")</f>
        <v/>
      </c>
      <c r="I206" s="27"/>
      <c r="J206" s="27"/>
      <c r="K206" s="27"/>
      <c r="L206" s="27"/>
      <c r="M206" s="27"/>
      <c r="N206" s="27"/>
      <c r="O206" s="27"/>
      <c r="P206" s="27"/>
      <c r="Q206" s="27"/>
      <c r="R206" s="27"/>
      <c r="S206" s="27"/>
      <c r="T206" s="27"/>
      <c r="U206" s="27"/>
      <c r="V206" s="27"/>
      <c r="W206" s="27"/>
      <c r="X206" s="27"/>
      <c r="Y206" s="27"/>
      <c r="Z206" t="str">
        <f t="shared" si="21"/>
        <v xml:space="preserve">27.6. Retour de matériel </v>
      </c>
      <c r="AA206">
        <f>IF('Domaine 7 Amenagement'!D8="o",1,0)+IF('Domaine 7 Amenagement'!D8="L",1,0)</f>
        <v>1</v>
      </c>
      <c r="AB206" s="162" t="b">
        <f>IF(AND(AA206=1,'Domaine 7 Amenagement'!E8="o"),"achieved",IF(AND(AA206=1,'Domaine 7 Amenagement'!E8="n"),"not achieved",IF(AND(AA206=1,'Domaine 7 Amenagement'!E8="s.o."),"N/A")))</f>
        <v>0</v>
      </c>
    </row>
    <row r="207" spans="1:28" x14ac:dyDescent="0.35">
      <c r="A207" s="92">
        <f>'Domaine 7 Amenagement'!A9</f>
        <v>0</v>
      </c>
      <c r="B207" s="89"/>
      <c r="C207" s="89"/>
      <c r="D207" s="89">
        <f>IF('Domaine 7 Amenagement'!E9="o",1,0)</f>
        <v>0</v>
      </c>
      <c r="E207" s="89" t="str">
        <f>IF('Domaine 7 Amenagement'!$F9=calculations!E$2,1,"")</f>
        <v/>
      </c>
      <c r="F207" s="89" t="str">
        <f>IF('Domaine 7 Amenagement'!$F9=calculations!F$2,1,"")</f>
        <v/>
      </c>
      <c r="G207" s="89" t="str">
        <f>IF('Domaine 7 Amenagement'!$F9=calculations!G$2,1,"")</f>
        <v/>
      </c>
      <c r="H207" s="89" t="str">
        <f>IF('Domaine 7 Amenagement'!$F9=calculations!H$2,1,"")</f>
        <v/>
      </c>
      <c r="I207" s="27"/>
      <c r="J207" s="27"/>
      <c r="K207" s="27"/>
      <c r="L207" s="27"/>
      <c r="M207" s="27"/>
      <c r="N207" s="27"/>
      <c r="O207" s="27"/>
      <c r="P207" s="27"/>
      <c r="Q207" s="27"/>
      <c r="R207" s="27"/>
      <c r="S207" s="27"/>
      <c r="T207" s="27"/>
      <c r="U207" s="27"/>
      <c r="V207" s="27"/>
      <c r="W207" s="27"/>
      <c r="X207" s="27"/>
      <c r="Y207" s="27"/>
      <c r="Z207">
        <f t="shared" si="21"/>
        <v>0</v>
      </c>
      <c r="AA207">
        <f>IF('Domaine 7 Amenagement'!D9="o",1,0)+IF('Domaine 7 Amenagement'!D9="L",1,0)</f>
        <v>0</v>
      </c>
      <c r="AB207" s="162" t="b">
        <f>IF(AND(AA207=1,'Domaine 7 Amenagement'!E9="o"),"achieved",IF(AND(AA207=1,'Domaine 7 Amenagement'!E9="n"),"not achieved",IF(AND(AA207=1,'Domaine 7 Amenagement'!E9="s.o."),"N/A")))</f>
        <v>0</v>
      </c>
    </row>
    <row r="208" spans="1:28" x14ac:dyDescent="0.35">
      <c r="A208" s="92">
        <f>'Domaine 7 Amenagement'!A10</f>
        <v>28.1</v>
      </c>
      <c r="B208" s="89" t="s">
        <v>157</v>
      </c>
      <c r="C208" s="89" t="str">
        <f t="shared" si="20"/>
        <v xml:space="preserve">28.1. Aires de la bibliothèque </v>
      </c>
      <c r="D208" s="89">
        <f>IF('Domaine 7 Amenagement'!E10="o",1,0)</f>
        <v>0</v>
      </c>
      <c r="E208" s="89" t="str">
        <f>IF('Domaine 7 Amenagement'!$F10=calculations!E$2,1,"")</f>
        <v/>
      </c>
      <c r="F208" s="89" t="str">
        <f>IF('Domaine 7 Amenagement'!$F10=calculations!F$2,1,"")</f>
        <v/>
      </c>
      <c r="G208" s="89" t="str">
        <f>IF('Domaine 7 Amenagement'!$F10=calculations!G$2,1,"")</f>
        <v/>
      </c>
      <c r="H208" s="89" t="str">
        <f>IF('Domaine 7 Amenagement'!$F10=calculations!H$2,1,"")</f>
        <v/>
      </c>
      <c r="I208" s="27"/>
      <c r="J208" s="27"/>
      <c r="K208" s="27"/>
      <c r="L208" s="27"/>
      <c r="M208" s="27"/>
      <c r="N208" s="27"/>
      <c r="O208" s="27"/>
      <c r="P208" s="27"/>
      <c r="Q208" s="27"/>
      <c r="R208" s="27"/>
      <c r="S208" s="27"/>
      <c r="T208" s="27"/>
      <c r="U208" s="27"/>
      <c r="V208" s="27"/>
      <c r="W208" s="27"/>
      <c r="X208" s="27"/>
      <c r="Y208" s="27"/>
      <c r="Z208" t="str">
        <f t="shared" si="21"/>
        <v xml:space="preserve">28.1. Aires de la bibliothèque </v>
      </c>
      <c r="AA208">
        <f>IF('Domaine 7 Amenagement'!D10="o",1,0)+IF('Domaine 7 Amenagement'!D10="L",1,0)</f>
        <v>0</v>
      </c>
      <c r="AB208" s="162" t="b">
        <f>IF(AND(AA208=1,'Domaine 7 Amenagement'!E10="o"),"achieved",IF(AND(AA208=1,'Domaine 7 Amenagement'!E10="n"),"not achieved",IF(AND(AA208=1,'Domaine 7 Amenagement'!E10="s.o."),"N/A")))</f>
        <v>0</v>
      </c>
    </row>
    <row r="209" spans="1:28" x14ac:dyDescent="0.35">
      <c r="A209" s="92">
        <f>'Domaine 7 Amenagement'!A11</f>
        <v>28.2</v>
      </c>
      <c r="B209" s="89" t="s">
        <v>40</v>
      </c>
      <c r="C209" s="89" t="str">
        <f t="shared" si="20"/>
        <v>28.2. Aménagement</v>
      </c>
      <c r="D209" s="89">
        <f>IF('Domaine 7 Amenagement'!E11="o",1,0)</f>
        <v>0</v>
      </c>
      <c r="E209" s="89" t="str">
        <f>IF('Domaine 7 Amenagement'!$F11=calculations!E$2,1,"")</f>
        <v/>
      </c>
      <c r="F209" s="89" t="str">
        <f>IF('Domaine 7 Amenagement'!$F11=calculations!F$2,1,"")</f>
        <v/>
      </c>
      <c r="G209" s="89" t="str">
        <f>IF('Domaine 7 Amenagement'!$F11=calculations!G$2,1,"")</f>
        <v/>
      </c>
      <c r="H209" s="89" t="str">
        <f>IF('Domaine 7 Amenagement'!$F11=calculations!H$2,1,"")</f>
        <v/>
      </c>
      <c r="I209" s="27"/>
      <c r="J209" s="27"/>
      <c r="K209" s="27"/>
      <c r="L209" s="27"/>
      <c r="M209" s="27"/>
      <c r="N209" s="27"/>
      <c r="O209" s="27"/>
      <c r="P209" s="27"/>
      <c r="Q209" s="27"/>
      <c r="R209" s="27"/>
      <c r="S209" s="27"/>
      <c r="T209" s="27"/>
      <c r="U209" s="27"/>
      <c r="V209" s="27"/>
      <c r="W209" s="27"/>
      <c r="X209" s="27"/>
      <c r="Y209" s="27"/>
      <c r="Z209" t="str">
        <f t="shared" si="21"/>
        <v>28.2. Aménagement</v>
      </c>
      <c r="AA209">
        <f>IF('Domaine 7 Amenagement'!D11="o",1,0)+IF('Domaine 7 Amenagement'!D11="L",1,0)</f>
        <v>0</v>
      </c>
      <c r="AB209" s="162" t="b">
        <f>IF(AND(AA209=1,'Domaine 7 Amenagement'!E11="o"),"achieved",IF(AND(AA209=1,'Domaine 7 Amenagement'!E11="n"),"not achieved",IF(AND(AA209=1,'Domaine 7 Amenagement'!E11="s.o."),"N/A")))</f>
        <v>0</v>
      </c>
    </row>
    <row r="210" spans="1:28" x14ac:dyDescent="0.35">
      <c r="A210" s="92">
        <f>'Domaine 7 Amenagement'!A12</f>
        <v>28.3</v>
      </c>
      <c r="B210" s="89" t="s">
        <v>158</v>
      </c>
      <c r="C210" s="89" t="str">
        <f t="shared" si="20"/>
        <v>28.3. Affichage intérieur </v>
      </c>
      <c r="D210" s="89">
        <f>IF('Domaine 7 Amenagement'!E12="o",1,0)</f>
        <v>0</v>
      </c>
      <c r="E210" s="89" t="str">
        <f>IF('Domaine 7 Amenagement'!$F12=calculations!E$2,1,"")</f>
        <v/>
      </c>
      <c r="F210" s="89" t="str">
        <f>IF('Domaine 7 Amenagement'!$F12=calculations!F$2,1,"")</f>
        <v/>
      </c>
      <c r="G210" s="89" t="str">
        <f>IF('Domaine 7 Amenagement'!$F12=calculations!G$2,1,"")</f>
        <v/>
      </c>
      <c r="H210" s="89" t="str">
        <f>IF('Domaine 7 Amenagement'!$F12=calculations!H$2,1,"")</f>
        <v/>
      </c>
      <c r="I210" s="27"/>
      <c r="J210" s="27"/>
      <c r="K210" s="27"/>
      <c r="L210" s="27"/>
      <c r="M210" s="27"/>
      <c r="N210" s="27"/>
      <c r="O210" s="27"/>
      <c r="P210" s="27"/>
      <c r="Q210" s="27"/>
      <c r="R210" s="27"/>
      <c r="S210" s="27"/>
      <c r="T210" s="27"/>
      <c r="U210" s="27"/>
      <c r="V210" s="27"/>
      <c r="W210" s="27"/>
      <c r="X210" s="27"/>
      <c r="Y210" s="27"/>
      <c r="Z210" t="str">
        <f t="shared" si="21"/>
        <v>28.3. Affichage intérieur </v>
      </c>
      <c r="AA210">
        <f>IF('Domaine 7 Amenagement'!D12="o",1,0)+IF('Domaine 7 Amenagement'!D12="L",1,0)</f>
        <v>0</v>
      </c>
      <c r="AB210" s="162" t="b">
        <f>IF(AND(AA210=1,'Domaine 7 Amenagement'!E12="o"),"achieved",IF(AND(AA210=1,'Domaine 7 Amenagement'!E12="n"),"not achieved",IF(AND(AA210=1,'Domaine 7 Amenagement'!E12="s.o."),"N/A")))</f>
        <v>0</v>
      </c>
    </row>
    <row r="211" spans="1:28" x14ac:dyDescent="0.35">
      <c r="A211" s="92">
        <f>'Domaine 7 Amenagement'!A13</f>
        <v>28.4</v>
      </c>
      <c r="B211" s="89" t="s">
        <v>159</v>
      </c>
      <c r="C211" s="89" t="str">
        <f t="shared" si="20"/>
        <v xml:space="preserve">28.4. Étagères pour adultes et adolescents </v>
      </c>
      <c r="D211" s="89">
        <f>IF('Domaine 7 Amenagement'!E13="o",1,0)</f>
        <v>0</v>
      </c>
      <c r="E211" s="89" t="str">
        <f>IF('Domaine 7 Amenagement'!$F13=calculations!E$2,1,"")</f>
        <v/>
      </c>
      <c r="F211" s="89" t="str">
        <f>IF('Domaine 7 Amenagement'!$F13=calculations!F$2,1,"")</f>
        <v/>
      </c>
      <c r="G211" s="89" t="str">
        <f>IF('Domaine 7 Amenagement'!$F13=calculations!G$2,1,"")</f>
        <v/>
      </c>
      <c r="H211" s="89" t="str">
        <f>IF('Domaine 7 Amenagement'!$F13=calculations!H$2,1,"")</f>
        <v/>
      </c>
      <c r="I211" s="27"/>
      <c r="J211" s="27"/>
      <c r="K211" s="27"/>
      <c r="L211" s="27"/>
      <c r="M211" s="27"/>
      <c r="N211" s="27"/>
      <c r="O211" s="27"/>
      <c r="P211" s="27"/>
      <c r="Q211" s="27"/>
      <c r="R211" s="27"/>
      <c r="S211" s="27"/>
      <c r="T211" s="27"/>
      <c r="U211" s="27"/>
      <c r="V211" s="27"/>
      <c r="W211" s="27"/>
      <c r="X211" s="27"/>
      <c r="Y211" s="27"/>
      <c r="Z211" t="str">
        <f t="shared" si="21"/>
        <v xml:space="preserve">28.4. Étagères pour adultes et adolescents </v>
      </c>
      <c r="AA211">
        <f>IF('Domaine 7 Amenagement'!D13="o",1,0)+IF('Domaine 7 Amenagement'!D13="L",1,0)</f>
        <v>0</v>
      </c>
      <c r="AB211" s="162" t="b">
        <f>IF(AND(AA211=1,'Domaine 7 Amenagement'!E13="o"),"achieved",IF(AND(AA211=1,'Domaine 7 Amenagement'!E13="n"),"not achieved",IF(AND(AA211=1,'Domaine 7 Amenagement'!E13="s.o."),"N/A")))</f>
        <v>0</v>
      </c>
    </row>
    <row r="212" spans="1:28" x14ac:dyDescent="0.35">
      <c r="A212" s="92">
        <f>'Domaine 7 Amenagement'!A14</f>
        <v>28.5</v>
      </c>
      <c r="B212" s="89" t="s">
        <v>160</v>
      </c>
      <c r="C212" s="89" t="str">
        <f t="shared" si="20"/>
        <v xml:space="preserve">28.5. Étagères pour enfants </v>
      </c>
      <c r="D212" s="89">
        <f>IF('Domaine 7 Amenagement'!E14="o",1,0)</f>
        <v>0</v>
      </c>
      <c r="E212" s="89" t="str">
        <f>IF('Domaine 7 Amenagement'!$F14=calculations!E$2,1,"")</f>
        <v/>
      </c>
      <c r="F212" s="89" t="str">
        <f>IF('Domaine 7 Amenagement'!$F14=calculations!F$2,1,"")</f>
        <v/>
      </c>
      <c r="G212" s="89" t="str">
        <f>IF('Domaine 7 Amenagement'!$F14=calculations!G$2,1,"")</f>
        <v/>
      </c>
      <c r="H212" s="89" t="str">
        <f>IF('Domaine 7 Amenagement'!$F14=calculations!H$2,1,"")</f>
        <v/>
      </c>
      <c r="I212" s="27"/>
      <c r="J212" s="27"/>
      <c r="K212" s="27"/>
      <c r="L212" s="27"/>
      <c r="M212" s="27"/>
      <c r="N212" s="27"/>
      <c r="O212" s="27"/>
      <c r="P212" s="27"/>
      <c r="Q212" s="27"/>
      <c r="R212" s="27"/>
      <c r="S212" s="27"/>
      <c r="T212" s="27"/>
      <c r="U212" s="27"/>
      <c r="V212" s="27"/>
      <c r="W212" s="27"/>
      <c r="X212" s="27"/>
      <c r="Y212" s="27"/>
      <c r="Z212" t="str">
        <f t="shared" si="21"/>
        <v xml:space="preserve">28.5. Étagères pour enfants </v>
      </c>
      <c r="AA212">
        <f>IF('Domaine 7 Amenagement'!D14="o",1,0)+IF('Domaine 7 Amenagement'!D14="L",1,0)</f>
        <v>0</v>
      </c>
      <c r="AB212" s="162" t="b">
        <f>IF(AND(AA212=1,'Domaine 7 Amenagement'!E14="o"),"achieved",IF(AND(AA212=1,'Domaine 7 Amenagement'!E14="n"),"not achieved",IF(AND(AA212=1,'Domaine 7 Amenagement'!E14="s.o."),"N/A")))</f>
        <v>0</v>
      </c>
    </row>
    <row r="213" spans="1:28" x14ac:dyDescent="0.35">
      <c r="A213" s="92">
        <f>'Domaine 7 Amenagement'!A15</f>
        <v>28.6</v>
      </c>
      <c r="B213" s="89" t="s">
        <v>161</v>
      </c>
      <c r="C213" s="89" t="str">
        <f t="shared" si="20"/>
        <v xml:space="preserve">28.6. Quantité d’étagères </v>
      </c>
      <c r="D213" s="89">
        <f>IF('Domaine 7 Amenagement'!E15="o",1,0)</f>
        <v>0</v>
      </c>
      <c r="E213" s="89" t="str">
        <f>IF('Domaine 7 Amenagement'!$F15=calculations!E$2,1,"")</f>
        <v/>
      </c>
      <c r="F213" s="89" t="str">
        <f>IF('Domaine 7 Amenagement'!$F15=calculations!F$2,1,"")</f>
        <v/>
      </c>
      <c r="G213" s="89" t="str">
        <f>IF('Domaine 7 Amenagement'!$F15=calculations!G$2,1,"")</f>
        <v/>
      </c>
      <c r="H213" s="89" t="str">
        <f>IF('Domaine 7 Amenagement'!$F15=calculations!H$2,1,"")</f>
        <v/>
      </c>
      <c r="I213" s="27"/>
      <c r="J213" s="27"/>
      <c r="K213" s="27"/>
      <c r="L213" s="27"/>
      <c r="M213" s="27"/>
      <c r="N213" s="27"/>
      <c r="O213" s="27"/>
      <c r="P213" s="27"/>
      <c r="Q213" s="27"/>
      <c r="R213" s="27"/>
      <c r="S213" s="27"/>
      <c r="T213" s="27"/>
      <c r="U213" s="27"/>
      <c r="V213" s="27"/>
      <c r="W213" s="27"/>
      <c r="X213" s="27"/>
      <c r="Y213" s="27"/>
      <c r="Z213" t="str">
        <f t="shared" si="21"/>
        <v xml:space="preserve">28.6. Quantité d’étagères </v>
      </c>
      <c r="AA213">
        <f>IF('Domaine 7 Amenagement'!D15="o",1,0)+IF('Domaine 7 Amenagement'!D15="L",1,0)</f>
        <v>0</v>
      </c>
      <c r="AB213" s="162" t="b">
        <f>IF(AND(AA213=1,'Domaine 7 Amenagement'!E15="o"),"achieved",IF(AND(AA213=1,'Domaine 7 Amenagement'!E15="n"),"not achieved",IF(AND(AA213=1,'Domaine 7 Amenagement'!E15="s.o."),"N/A")))</f>
        <v>0</v>
      </c>
    </row>
    <row r="214" spans="1:28" x14ac:dyDescent="0.35">
      <c r="A214" s="92">
        <f>'Domaine 7 Amenagement'!A16</f>
        <v>28.7</v>
      </c>
      <c r="B214" s="89" t="s">
        <v>162</v>
      </c>
      <c r="C214" s="89" t="str">
        <f t="shared" si="20"/>
        <v>28.7. Postes de travail accessibles </v>
      </c>
      <c r="D214" s="89">
        <f>IF('Domaine 7 Amenagement'!E16="o",1,0)</f>
        <v>0</v>
      </c>
      <c r="E214" s="89" t="str">
        <f>IF('Domaine 7 Amenagement'!$F16=calculations!E$2,1,"")</f>
        <v/>
      </c>
      <c r="F214" s="89" t="str">
        <f>IF('Domaine 7 Amenagement'!$F16=calculations!F$2,1,"")</f>
        <v/>
      </c>
      <c r="G214" s="89" t="str">
        <f>IF('Domaine 7 Amenagement'!$F16=calculations!G$2,1,"")</f>
        <v/>
      </c>
      <c r="H214" s="89" t="str">
        <f>IF('Domaine 7 Amenagement'!$F16=calculations!H$2,1,"")</f>
        <v/>
      </c>
      <c r="I214" s="27"/>
      <c r="J214" s="27"/>
      <c r="K214" s="27"/>
      <c r="L214" s="27"/>
      <c r="M214" s="27"/>
      <c r="N214" s="27"/>
      <c r="O214" s="27"/>
      <c r="P214" s="27"/>
      <c r="Q214" s="27"/>
      <c r="R214" s="27"/>
      <c r="S214" s="27"/>
      <c r="T214" s="27"/>
      <c r="U214" s="27"/>
      <c r="V214" s="27"/>
      <c r="W214" s="27"/>
      <c r="X214" s="27"/>
      <c r="Y214" s="27"/>
      <c r="Z214" t="str">
        <f t="shared" si="21"/>
        <v>28.7. Postes de travail accessibles </v>
      </c>
      <c r="AA214">
        <f>IF('Domaine 7 Amenagement'!D16="o",1,0)+IF('Domaine 7 Amenagement'!D16="L",1,0)</f>
        <v>0</v>
      </c>
      <c r="AB214" s="162" t="b">
        <f>IF(AND(AA214=1,'Domaine 7 Amenagement'!E16="o"),"achieved",IF(AND(AA214=1,'Domaine 7 Amenagement'!E16="n"),"not achieved",IF(AND(AA214=1,'Domaine 7 Amenagement'!E16="s.o."),"N/A")))</f>
        <v>0</v>
      </c>
    </row>
    <row r="215" spans="1:28" x14ac:dyDescent="0.35">
      <c r="A215" s="92">
        <f>'Domaine 7 Amenagement'!A17</f>
        <v>28.8</v>
      </c>
      <c r="B215" s="89" t="s">
        <v>163</v>
      </c>
      <c r="C215" s="89" t="str">
        <f t="shared" si="20"/>
        <v xml:space="preserve">28.8. Meubles </v>
      </c>
      <c r="D215" s="89">
        <f>IF('Domaine 7 Amenagement'!E17="o",1,0)</f>
        <v>0</v>
      </c>
      <c r="E215" s="89" t="str">
        <f>IF('Domaine 7 Amenagement'!$F17=calculations!E$2,1,"")</f>
        <v/>
      </c>
      <c r="F215" s="89" t="str">
        <f>IF('Domaine 7 Amenagement'!$F17=calculations!F$2,1,"")</f>
        <v/>
      </c>
      <c r="G215" s="89" t="str">
        <f>IF('Domaine 7 Amenagement'!$F17=calculations!G$2,1,"")</f>
        <v/>
      </c>
      <c r="H215" s="89" t="str">
        <f>IF('Domaine 7 Amenagement'!$F17=calculations!H$2,1,"")</f>
        <v/>
      </c>
      <c r="Z215" t="str">
        <f t="shared" si="21"/>
        <v xml:space="preserve">28.8. Meubles </v>
      </c>
      <c r="AA215">
        <f>IF('Domaine 7 Amenagement'!D17="o",1,0)+IF('Domaine 7 Amenagement'!D17="L",1,0)</f>
        <v>0</v>
      </c>
      <c r="AB215" s="162" t="b">
        <f>IF(AND(AA215=1,'Domaine 7 Amenagement'!E17="o"),"achieved",IF(AND(AA215=1,'Domaine 7 Amenagement'!E17="n"),"not achieved",IF(AND(AA215=1,'Domaine 7 Amenagement'!E17="s.o."),"N/A")))</f>
        <v>0</v>
      </c>
    </row>
    <row r="216" spans="1:28" x14ac:dyDescent="0.35">
      <c r="A216" s="92">
        <f>'Domaine 7 Amenagement'!A18</f>
        <v>28.9</v>
      </c>
      <c r="B216" s="89" t="s">
        <v>164</v>
      </c>
      <c r="C216" s="89" t="str">
        <f t="shared" si="20"/>
        <v xml:space="preserve">28.9. Éclairage intérieur </v>
      </c>
      <c r="D216" s="89">
        <f>IF('Domaine 7 Amenagement'!E18="o",1,0)</f>
        <v>0</v>
      </c>
      <c r="E216" s="89" t="str">
        <f>IF('Domaine 7 Amenagement'!$F18=calculations!E$2,1,"")</f>
        <v/>
      </c>
      <c r="F216" s="89" t="str">
        <f>IF('Domaine 7 Amenagement'!$F18=calculations!F$2,1,"")</f>
        <v/>
      </c>
      <c r="G216" s="89" t="str">
        <f>IF('Domaine 7 Amenagement'!$F18=calculations!G$2,1,"")</f>
        <v/>
      </c>
      <c r="H216" s="89" t="str">
        <f>IF('Domaine 7 Amenagement'!$F18=calculations!H$2,1,"")</f>
        <v/>
      </c>
      <c r="Z216" t="str">
        <f t="shared" si="21"/>
        <v xml:space="preserve">28.9. Éclairage intérieur </v>
      </c>
      <c r="AA216">
        <f>IF('Domaine 7 Amenagement'!D18="o",1,0)+IF('Domaine 7 Amenagement'!D18="L",1,0)</f>
        <v>0</v>
      </c>
      <c r="AB216" s="162" t="b">
        <f>IF(AND(AA216=1,'Domaine 7 Amenagement'!E18="o"),"achieved",IF(AND(AA216=1,'Domaine 7 Amenagement'!E18="n"),"not achieved",IF(AND(AA216=1,'Domaine 7 Amenagement'!E18="s.o."),"N/A")))</f>
        <v>0</v>
      </c>
    </row>
    <row r="217" spans="1:28" x14ac:dyDescent="0.35">
      <c r="A217" s="92">
        <f>'Domaine 7 Amenagement'!A19</f>
        <v>28.1</v>
      </c>
      <c r="B217" s="89" t="s">
        <v>324</v>
      </c>
      <c r="C217" s="89" t="str">
        <f t="shared" si="20"/>
        <v>28.1. Durabilité environnementale </v>
      </c>
      <c r="D217" s="89">
        <f>IF('Domaine 7 Amenagement'!E19="o",1,0)</f>
        <v>0</v>
      </c>
      <c r="E217" s="89" t="str">
        <f>IF('Domaine 7 Amenagement'!$F19=calculations!E$2,1,"")</f>
        <v/>
      </c>
      <c r="F217" s="89" t="str">
        <f>IF('Domaine 7 Amenagement'!$F19=calculations!F$2,1,"")</f>
        <v/>
      </c>
      <c r="G217" s="89" t="str">
        <f>IF('Domaine 7 Amenagement'!$F19=calculations!G$2,1,"")</f>
        <v/>
      </c>
      <c r="H217" s="89" t="str">
        <f>IF('Domaine 7 Amenagement'!$F19=calculations!H$2,1,"")</f>
        <v/>
      </c>
      <c r="Z217" t="str">
        <f t="shared" si="21"/>
        <v>28.1. Durabilité environnementale </v>
      </c>
      <c r="AA217">
        <f>IF('Domaine 7 Amenagement'!D19="o",1,0)+IF('Domaine 7 Amenagement'!D19="L",1,0)</f>
        <v>0</v>
      </c>
      <c r="AB217" s="162" t="b">
        <f>IF(AND(AA217=1,'Domaine 7 Amenagement'!E19="o"),"achieved",IF(AND(AA217=1,'Domaine 7 Amenagement'!E19="n"),"not achieved",IF(AND(AA217=1,'Domaine 7 Amenagement'!E19="s.o."),"N/A")))</f>
        <v>0</v>
      </c>
    </row>
    <row r="218" spans="1:28" x14ac:dyDescent="0.35">
      <c r="A218" s="92">
        <f>'Domaine 7 Amenagement'!A20</f>
        <v>28.11</v>
      </c>
      <c r="B218" s="89" t="s">
        <v>165</v>
      </c>
      <c r="C218" s="89" t="str">
        <f t="shared" si="20"/>
        <v xml:space="preserve">28.11. Espace pour usagers (sièges) </v>
      </c>
      <c r="D218" s="89">
        <f>IF('Domaine 7 Amenagement'!E20="o",1,0)</f>
        <v>0</v>
      </c>
      <c r="E218" s="89" t="str">
        <f>IF('Domaine 7 Amenagement'!$F20=calculations!E$2,1,"")</f>
        <v/>
      </c>
      <c r="F218" s="89" t="str">
        <f>IF('Domaine 7 Amenagement'!$F20=calculations!F$2,1,"")</f>
        <v/>
      </c>
      <c r="G218" s="89" t="str">
        <f>IF('Domaine 7 Amenagement'!$F20=calculations!G$2,1,"")</f>
        <v/>
      </c>
      <c r="H218" s="89" t="str">
        <f>IF('Domaine 7 Amenagement'!$F20=calculations!H$2,1,"")</f>
        <v/>
      </c>
      <c r="Z218" t="str">
        <f t="shared" si="21"/>
        <v xml:space="preserve">28.11. Espace pour usagers (sièges) </v>
      </c>
      <c r="AA218">
        <f>IF('Domaine 7 Amenagement'!D20="o",1,0)+IF('Domaine 7 Amenagement'!D20="L",1,0)</f>
        <v>0</v>
      </c>
      <c r="AB218" s="162" t="b">
        <f>IF(AND(AA218=1,'Domaine 7 Amenagement'!E20="o"),"achieved",IF(AND(AA218=1,'Domaine 7 Amenagement'!E20="n"),"not achieved",IF(AND(AA218=1,'Domaine 7 Amenagement'!E20="s.o."),"N/A")))</f>
        <v>0</v>
      </c>
    </row>
    <row r="219" spans="1:28" x14ac:dyDescent="0.35">
      <c r="A219" s="92">
        <f>'Domaine 7 Amenagement'!A21</f>
        <v>0</v>
      </c>
      <c r="B219" s="89"/>
      <c r="C219" s="89"/>
      <c r="D219" s="89">
        <f>IF('Domaine 7 Amenagement'!E21="o",1,0)</f>
        <v>0</v>
      </c>
      <c r="E219" s="89" t="str">
        <f>IF('Domaine 7 Amenagement'!$F21=calculations!E$2,1,"")</f>
        <v/>
      </c>
      <c r="F219" s="89" t="str">
        <f>IF('Domaine 7 Amenagement'!$F21=calculations!F$2,1,"")</f>
        <v/>
      </c>
      <c r="G219" s="89" t="str">
        <f>IF('Domaine 7 Amenagement'!$F21=calculations!G$2,1,"")</f>
        <v/>
      </c>
      <c r="H219" s="89" t="str">
        <f>IF('Domaine 7 Amenagement'!$F21=calculations!H$2,1,"")</f>
        <v/>
      </c>
      <c r="Z219">
        <f t="shared" si="21"/>
        <v>0</v>
      </c>
      <c r="AA219">
        <f>IF('Domaine 7 Amenagement'!D21="o",1,0)+IF('Domaine 7 Amenagement'!D21="L",1,0)</f>
        <v>0</v>
      </c>
      <c r="AB219" s="162" t="b">
        <f>IF(AND(AA219=1,'Domaine 7 Amenagement'!E21="o"),"achieved",IF(AND(AA219=1,'Domaine 7 Amenagement'!E21="n"),"not achieved",IF(AND(AA219=1,'Domaine 7 Amenagement'!E21="s.o."),"N/A")))</f>
        <v>0</v>
      </c>
    </row>
    <row r="220" spans="1:28" x14ac:dyDescent="0.35">
      <c r="A220" s="92">
        <f>'Domaine 7 Amenagement'!A22</f>
        <v>29.1</v>
      </c>
      <c r="B220" s="89" t="s">
        <v>166</v>
      </c>
      <c r="C220" s="89" t="str">
        <f t="shared" si="20"/>
        <v>29.1. Toilettes publiques </v>
      </c>
      <c r="D220" s="89">
        <f>IF('Domaine 7 Amenagement'!E22="o",1,0)</f>
        <v>0</v>
      </c>
      <c r="E220" s="89" t="str">
        <f>IF('Domaine 7 Amenagement'!$F22=calculations!E$2,1,"")</f>
        <v/>
      </c>
      <c r="F220" s="89" t="str">
        <f>IF('Domaine 7 Amenagement'!$F22=calculations!F$2,1,"")</f>
        <v/>
      </c>
      <c r="G220" s="89" t="str">
        <f>IF('Domaine 7 Amenagement'!$F22=calculations!G$2,1,"")</f>
        <v/>
      </c>
      <c r="H220" s="89" t="str">
        <f>IF('Domaine 7 Amenagement'!$F22=calculations!H$2,1,"")</f>
        <v/>
      </c>
      <c r="Z220" t="str">
        <f t="shared" si="21"/>
        <v>29.1. Toilettes publiques </v>
      </c>
      <c r="AA220">
        <f>IF('Domaine 7 Amenagement'!D22="o",1,0)+IF('Domaine 7 Amenagement'!D22="L",1,0)</f>
        <v>1</v>
      </c>
      <c r="AB220" s="162" t="b">
        <f>IF(AND(AA220=1,'Domaine 7 Amenagement'!E22="o"),"achieved",IF(AND(AA220=1,'Domaine 7 Amenagement'!E22="n"),"not achieved",IF(AND(AA220=1,'Domaine 7 Amenagement'!E22="s.o."),"N/A")))</f>
        <v>0</v>
      </c>
    </row>
    <row r="221" spans="1:28" x14ac:dyDescent="0.35">
      <c r="A221" s="92">
        <f>'Domaine 7 Amenagement'!A23</f>
        <v>29.2</v>
      </c>
      <c r="B221" s="89" t="s">
        <v>167</v>
      </c>
      <c r="C221" s="89" t="str">
        <f t="shared" si="20"/>
        <v xml:space="preserve">29.2. Toilettes accessibles </v>
      </c>
      <c r="D221" s="89">
        <f>IF('Domaine 7 Amenagement'!E23="o",1,0)</f>
        <v>0</v>
      </c>
      <c r="E221" s="89" t="str">
        <f>IF('Domaine 7 Amenagement'!$F23=calculations!E$2,1,"")</f>
        <v/>
      </c>
      <c r="F221" s="89" t="str">
        <f>IF('Domaine 7 Amenagement'!$F23=calculations!F$2,1,"")</f>
        <v/>
      </c>
      <c r="G221" s="89" t="str">
        <f>IF('Domaine 7 Amenagement'!$F23=calculations!G$2,1,"")</f>
        <v/>
      </c>
      <c r="H221" s="89" t="str">
        <f>IF('Domaine 7 Amenagement'!$F23=calculations!H$2,1,"")</f>
        <v/>
      </c>
      <c r="Z221" t="str">
        <f t="shared" si="21"/>
        <v xml:space="preserve">29.2. Toilettes accessibles </v>
      </c>
      <c r="AA221">
        <f>IF('Domaine 7 Amenagement'!D23="o",1,0)+IF('Domaine 7 Amenagement'!D23="L",1,0)</f>
        <v>0</v>
      </c>
      <c r="AB221" s="162" t="b">
        <f>IF(AND(AA221=1,'Domaine 7 Amenagement'!E23="o"),"achieved",IF(AND(AA221=1,'Domaine 7 Amenagement'!E23="n"),"not achieved",IF(AND(AA221=1,'Domaine 7 Amenagement'!E23="s.o."),"N/A")))</f>
        <v>0</v>
      </c>
    </row>
    <row r="222" spans="1:28" x14ac:dyDescent="0.35">
      <c r="A222" s="92">
        <f>'Domaine 7 Amenagement'!A24</f>
        <v>29.3</v>
      </c>
      <c r="B222" s="89" t="s">
        <v>534</v>
      </c>
      <c r="C222" s="89" t="str">
        <f t="shared" si="20"/>
        <v xml:space="preserve">29.3. Toilettes neutres  </v>
      </c>
      <c r="D222" s="89">
        <f>IF('Domaine 7 Amenagement'!E24="o",1,0)</f>
        <v>0</v>
      </c>
      <c r="E222" s="89" t="str">
        <f>IF('Domaine 7 Amenagement'!$F24=calculations!E$2,1,"")</f>
        <v/>
      </c>
      <c r="F222" s="89" t="str">
        <f>IF('Domaine 7 Amenagement'!$F24=calculations!F$2,1,"")</f>
        <v/>
      </c>
      <c r="G222" s="89" t="str">
        <f>IF('Domaine 7 Amenagement'!$F24=calculations!G$2,1,"")</f>
        <v/>
      </c>
      <c r="H222" s="89" t="str">
        <f>IF('Domaine 7 Amenagement'!$F24=calculations!H$2,1,"")</f>
        <v/>
      </c>
      <c r="Z222" t="str">
        <f t="shared" si="21"/>
        <v xml:space="preserve">29.3. Toilettes neutres  </v>
      </c>
      <c r="AA222">
        <f>IF('Domaine 7 Amenagement'!D24="o",1,0)+IF('Domaine 7 Amenagement'!D24="L",1,0)</f>
        <v>0</v>
      </c>
      <c r="AB222" s="162" t="b">
        <f>IF(AND(AA222=1,'Domaine 7 Amenagement'!E24="o"),"achieved",IF(AND(AA222=1,'Domaine 7 Amenagement'!E24="n"),"not achieved",IF(AND(AA222=1,'Domaine 7 Amenagement'!E24="s.o."),"N/A")))</f>
        <v>0</v>
      </c>
    </row>
    <row r="223" spans="1:28" x14ac:dyDescent="0.35">
      <c r="A223" s="92">
        <f>'Domaine 7 Amenagement'!A25</f>
        <v>29.4</v>
      </c>
      <c r="B223" s="89" t="s">
        <v>168</v>
      </c>
      <c r="C223" s="89" t="str">
        <f t="shared" si="20"/>
        <v>29.4. Entrée </v>
      </c>
      <c r="D223" s="89">
        <f>IF('Domaine 7 Amenagement'!E25="o",1,0)</f>
        <v>0</v>
      </c>
      <c r="E223" s="89" t="str">
        <f>IF('Domaine 7 Amenagement'!$F25=calculations!E$2,1,"")</f>
        <v/>
      </c>
      <c r="F223" s="89" t="str">
        <f>IF('Domaine 7 Amenagement'!$F25=calculations!F$2,1,"")</f>
        <v/>
      </c>
      <c r="G223" s="89" t="str">
        <f>IF('Domaine 7 Amenagement'!$F25=calculations!G$2,1,"")</f>
        <v/>
      </c>
      <c r="H223" s="89" t="str">
        <f>IF('Domaine 7 Amenagement'!$F25=calculations!H$2,1,"")</f>
        <v/>
      </c>
      <c r="Z223" t="str">
        <f t="shared" si="21"/>
        <v>29.4. Entrée </v>
      </c>
      <c r="AA223">
        <f>IF('Domaine 7 Amenagement'!D25="o",1,0)+IF('Domaine 7 Amenagement'!D25="L",1,0)</f>
        <v>0</v>
      </c>
      <c r="AB223" s="162" t="b">
        <f>IF(AND(AA223=1,'Domaine 7 Amenagement'!E25="o"),"achieved",IF(AND(AA223=1,'Domaine 7 Amenagement'!E25="n"),"not achieved",IF(AND(AA223=1,'Domaine 7 Amenagement'!E25="s.o."),"N/A")))</f>
        <v>0</v>
      </c>
    </row>
    <row r="224" spans="1:28" x14ac:dyDescent="0.35">
      <c r="A224" s="92">
        <f>'Domaine 7 Amenagement'!A26</f>
        <v>29.5</v>
      </c>
      <c r="B224" s="89" t="s">
        <v>169</v>
      </c>
      <c r="C224" s="89" t="str">
        <f t="shared" si="20"/>
        <v>29.5. Allées</v>
      </c>
      <c r="D224" s="89">
        <f>IF('Domaine 7 Amenagement'!E26="o",1,0)</f>
        <v>0</v>
      </c>
      <c r="E224" s="89" t="str">
        <f>IF('Domaine 7 Amenagement'!$F26=calculations!E$2,1,"")</f>
        <v/>
      </c>
      <c r="F224" s="89" t="str">
        <f>IF('Domaine 7 Amenagement'!$F26=calculations!F$2,1,"")</f>
        <v/>
      </c>
      <c r="G224" s="89" t="str">
        <f>IF('Domaine 7 Amenagement'!$F26=calculations!G$2,1,"")</f>
        <v/>
      </c>
      <c r="H224" s="89" t="str">
        <f>IF('Domaine 7 Amenagement'!$F26=calculations!H$2,1,"")</f>
        <v/>
      </c>
      <c r="Z224" t="str">
        <f t="shared" si="21"/>
        <v>29.5. Allées</v>
      </c>
      <c r="AA224">
        <f>IF('Domaine 7 Amenagement'!D26="o",1,0)+IF('Domaine 7 Amenagement'!D26="L",1,0)</f>
        <v>0</v>
      </c>
      <c r="AB224" s="162" t="b">
        <f>IF(AND(AA224=1,'Domaine 7 Amenagement'!E26="o"),"achieved",IF(AND(AA224=1,'Domaine 7 Amenagement'!E26="n"),"not achieved",IF(AND(AA224=1,'Domaine 7 Amenagement'!E26="s.o."),"N/A")))</f>
        <v>0</v>
      </c>
    </row>
    <row r="225" spans="1:28" x14ac:dyDescent="0.35">
      <c r="A225" s="92">
        <f>'Domaine 7 Amenagement'!A27</f>
        <v>29.6</v>
      </c>
      <c r="B225" s="89" t="s">
        <v>170</v>
      </c>
      <c r="C225" s="89" t="str">
        <f t="shared" si="20"/>
        <v xml:space="preserve">29.6. Accès dégagé </v>
      </c>
      <c r="D225" s="89">
        <f>IF('Domaine 7 Amenagement'!E27="o",1,0)</f>
        <v>0</v>
      </c>
      <c r="E225" s="89" t="str">
        <f>IF('Domaine 7 Amenagement'!$F27=calculations!E$2,1,"")</f>
        <v/>
      </c>
      <c r="F225" s="89" t="str">
        <f>IF('Domaine 7 Amenagement'!$F27=calculations!F$2,1,"")</f>
        <v/>
      </c>
      <c r="G225" s="89" t="str">
        <f>IF('Domaine 7 Amenagement'!$F27=calculations!G$2,1,"")</f>
        <v/>
      </c>
      <c r="H225" s="89" t="str">
        <f>IF('Domaine 7 Amenagement'!$F27=calculations!H$2,1,"")</f>
        <v/>
      </c>
      <c r="Z225" t="str">
        <f t="shared" si="21"/>
        <v xml:space="preserve">29.6. Accès dégagé </v>
      </c>
      <c r="AA225">
        <f>IF('Domaine 7 Amenagement'!D27="o",1,0)+IF('Domaine 7 Amenagement'!D27="L",1,0)</f>
        <v>0</v>
      </c>
      <c r="AB225" s="162" t="b">
        <f>IF(AND(AA225=1,'Domaine 7 Amenagement'!E27="o"),"achieved",IF(AND(AA225=1,'Domaine 7 Amenagement'!E27="n"),"not achieved",IF(AND(AA225=1,'Domaine 7 Amenagement'!E27="s.o."),"N/A")))</f>
        <v>0</v>
      </c>
    </row>
    <row r="226" spans="1:28" x14ac:dyDescent="0.35">
      <c r="A226" s="92">
        <f>'Domaine 7 Amenagement'!A28</f>
        <v>29.7</v>
      </c>
      <c r="B226" s="89" t="s">
        <v>171</v>
      </c>
      <c r="C226" s="89" t="str">
        <f t="shared" si="20"/>
        <v xml:space="preserve">29.7. Technologie d’assistance </v>
      </c>
      <c r="D226" s="89">
        <f>IF('Domaine 7 Amenagement'!E28="o",1,0)</f>
        <v>0</v>
      </c>
      <c r="E226" s="89" t="str">
        <f>IF('Domaine 7 Amenagement'!$F28=calculations!E$2,1,"")</f>
        <v/>
      </c>
      <c r="F226" s="89" t="str">
        <f>IF('Domaine 7 Amenagement'!$F28=calculations!F$2,1,"")</f>
        <v/>
      </c>
      <c r="G226" s="89" t="str">
        <f>IF('Domaine 7 Amenagement'!$F28=calculations!G$2,1,"")</f>
        <v/>
      </c>
      <c r="H226" s="89" t="str">
        <f>IF('Domaine 7 Amenagement'!$F28=calculations!H$2,1,"")</f>
        <v/>
      </c>
      <c r="Z226" t="str">
        <f t="shared" si="21"/>
        <v xml:space="preserve">29.7. Technologie d’assistance </v>
      </c>
      <c r="AA226">
        <f>IF('Domaine 7 Amenagement'!D28="o",1,0)+IF('Domaine 7 Amenagement'!D28="L",1,0)</f>
        <v>0</v>
      </c>
      <c r="AB226" s="162" t="b">
        <f>IF(AND(AA226=1,'Domaine 7 Amenagement'!E28="o"),"achieved",IF(AND(AA226=1,'Domaine 7 Amenagement'!E28="n"),"not achieved",IF(AND(AA226=1,'Domaine 7 Amenagement'!E28="s.o."),"N/A")))</f>
        <v>0</v>
      </c>
    </row>
    <row r="227" spans="1:28" x14ac:dyDescent="0.35">
      <c r="A227" s="92">
        <f>'Domaine 7 Amenagement'!A29</f>
        <v>29.8</v>
      </c>
      <c r="B227" s="89" t="s">
        <v>172</v>
      </c>
      <c r="C227" s="89" t="str">
        <f t="shared" si="20"/>
        <v xml:space="preserve">29.8. Édifices de plusieurs étages </v>
      </c>
      <c r="D227" s="89">
        <f>IF('Domaine 7 Amenagement'!E29="o",1,0)</f>
        <v>0</v>
      </c>
      <c r="E227" s="89" t="str">
        <f>IF('Domaine 7 Amenagement'!$F29=calculations!E$2,1,"")</f>
        <v/>
      </c>
      <c r="F227" s="89" t="str">
        <f>IF('Domaine 7 Amenagement'!$F29=calculations!F$2,1,"")</f>
        <v/>
      </c>
      <c r="G227" s="89" t="str">
        <f>IF('Domaine 7 Amenagement'!$F29=calculations!G$2,1,"")</f>
        <v/>
      </c>
      <c r="H227" s="89" t="str">
        <f>IF('Domaine 7 Amenagement'!$F29=calculations!H$2,1,"")</f>
        <v/>
      </c>
      <c r="Z227" t="str">
        <f t="shared" si="21"/>
        <v xml:space="preserve">29.8. Édifices de plusieurs étages </v>
      </c>
      <c r="AA227">
        <f>IF('Domaine 7 Amenagement'!D29="o",1,0)+IF('Domaine 7 Amenagement'!D29="L",1,0)</f>
        <v>0</v>
      </c>
      <c r="AB227" s="162" t="b">
        <f>IF(AND(AA227=1,'Domaine 7 Amenagement'!E29="o"),"achieved",IF(AND(AA227=1,'Domaine 7 Amenagement'!E29="n"),"not achieved",IF(AND(AA227=1,'Domaine 7 Amenagement'!E29="s.o."),"N/A")))</f>
        <v>0</v>
      </c>
    </row>
    <row r="228" spans="1:28" x14ac:dyDescent="0.35">
      <c r="A228" s="92">
        <f>'Domaine 7 Amenagement'!A30</f>
        <v>0</v>
      </c>
      <c r="B228" s="89"/>
      <c r="C228" s="89"/>
      <c r="D228" s="89">
        <f>IF('Domaine 7 Amenagement'!E30="o",1,0)</f>
        <v>0</v>
      </c>
      <c r="E228" s="89" t="str">
        <f>IF('Domaine 7 Amenagement'!$F30=calculations!E$2,1,"")</f>
        <v/>
      </c>
      <c r="F228" s="89" t="str">
        <f>IF('Domaine 7 Amenagement'!$F30=calculations!F$2,1,"")</f>
        <v/>
      </c>
      <c r="G228" s="89" t="str">
        <f>IF('Domaine 7 Amenagement'!$F30=calculations!G$2,1,"")</f>
        <v/>
      </c>
      <c r="H228" s="89" t="str">
        <f>IF('Domaine 7 Amenagement'!$F30=calculations!H$2,1,"")</f>
        <v/>
      </c>
      <c r="Z228">
        <f t="shared" si="21"/>
        <v>0</v>
      </c>
      <c r="AA228">
        <f>IF('Domaine 7 Amenagement'!D30="o",1,0)+IF('Domaine 7 Amenagement'!D30="L",1,0)</f>
        <v>0</v>
      </c>
      <c r="AB228" s="162" t="b">
        <f>IF(AND(AA228=1,'Domaine 7 Amenagement'!E30="o"),"achieved",IF(AND(AA228=1,'Domaine 7 Amenagement'!E30="n"),"not achieved",IF(AND(AA228=1,'Domaine 7 Amenagement'!E30="s.o."),"N/A")))</f>
        <v>0</v>
      </c>
    </row>
    <row r="229" spans="1:28" x14ac:dyDescent="0.35">
      <c r="A229" s="92">
        <f>'Domaine 7 Amenagement'!A31</f>
        <v>30.1</v>
      </c>
      <c r="B229" s="89" t="s">
        <v>173</v>
      </c>
      <c r="C229" s="89" t="str">
        <f t="shared" si="20"/>
        <v>30.1. Procédures d’urgence </v>
      </c>
      <c r="D229" s="89">
        <f>IF('Domaine 7 Amenagement'!E31="o",1,0)</f>
        <v>0</v>
      </c>
      <c r="E229" s="89" t="str">
        <f>IF('Domaine 7 Amenagement'!$F31=calculations!E$2,1,"")</f>
        <v/>
      </c>
      <c r="F229" s="89" t="str">
        <f>IF('Domaine 7 Amenagement'!$F31=calculations!F$2,1,"")</f>
        <v/>
      </c>
      <c r="G229" s="89" t="str">
        <f>IF('Domaine 7 Amenagement'!$F31=calculations!G$2,1,"")</f>
        <v/>
      </c>
      <c r="H229" s="89" t="str">
        <f>IF('Domaine 7 Amenagement'!$F31=calculations!H$2,1,"")</f>
        <v/>
      </c>
      <c r="Z229" t="str">
        <f t="shared" si="21"/>
        <v>30.1. Procédures d’urgence </v>
      </c>
      <c r="AA229">
        <f>IF('Domaine 7 Amenagement'!D31="o",1,0)+IF('Domaine 7 Amenagement'!D31="L",1,0)</f>
        <v>1</v>
      </c>
      <c r="AB229" s="162" t="b">
        <f>IF(AND(AA229=1,'Domaine 7 Amenagement'!E31="o"),"achieved",IF(AND(AA229=1,'Domaine 7 Amenagement'!E31="n"),"not achieved",IF(AND(AA229=1,'Domaine 7 Amenagement'!E31="s.o."),"N/A")))</f>
        <v>0</v>
      </c>
    </row>
    <row r="230" spans="1:28" x14ac:dyDescent="0.35">
      <c r="A230" s="92">
        <f>'Domaine 7 Amenagement'!A32</f>
        <v>30.2</v>
      </c>
      <c r="B230" s="89" t="s">
        <v>174</v>
      </c>
      <c r="C230" s="89" t="str">
        <f t="shared" si="20"/>
        <v>30.2. Équipement et installations d’urgence </v>
      </c>
      <c r="D230" s="89">
        <f>IF('Domaine 7 Amenagement'!E32="o",1,0)</f>
        <v>0</v>
      </c>
      <c r="E230" s="89" t="str">
        <f>IF('Domaine 7 Amenagement'!$F32=calculations!E$2,1,"")</f>
        <v/>
      </c>
      <c r="F230" s="89" t="str">
        <f>IF('Domaine 7 Amenagement'!$F32=calculations!F$2,1,"")</f>
        <v/>
      </c>
      <c r="G230" s="89" t="str">
        <f>IF('Domaine 7 Amenagement'!$F32=calculations!G$2,1,"")</f>
        <v/>
      </c>
      <c r="H230" s="89" t="str">
        <f>IF('Domaine 7 Amenagement'!$F32=calculations!H$2,1,"")</f>
        <v/>
      </c>
      <c r="Z230" t="str">
        <f t="shared" si="21"/>
        <v>30.2. Équipement et installations d’urgence </v>
      </c>
      <c r="AA230">
        <f>IF('Domaine 7 Amenagement'!D32="o",1,0)+IF('Domaine 7 Amenagement'!D32="L",1,0)</f>
        <v>1</v>
      </c>
      <c r="AB230" s="162" t="b">
        <f>IF(AND(AA230=1,'Domaine 7 Amenagement'!E32="o"),"achieved",IF(AND(AA230=1,'Domaine 7 Amenagement'!E32="n"),"not achieved",IF(AND(AA230=1,'Domaine 7 Amenagement'!E32="s.o."),"N/A")))</f>
        <v>0</v>
      </c>
    </row>
    <row r="231" spans="1:28" x14ac:dyDescent="0.35">
      <c r="A231" s="92">
        <f>'Domaine 7 Amenagement'!A33</f>
        <v>30.3</v>
      </c>
      <c r="B231" s="89" t="s">
        <v>175</v>
      </c>
      <c r="C231" s="89" t="str">
        <f t="shared" si="20"/>
        <v>30.3. Supervision</v>
      </c>
      <c r="D231" s="89">
        <f>IF('Domaine 7 Amenagement'!E33="o",1,0)</f>
        <v>0</v>
      </c>
      <c r="E231" s="89" t="str">
        <f>IF('Domaine 7 Amenagement'!$F33=calculations!E$2,1,"")</f>
        <v/>
      </c>
      <c r="F231" s="89" t="str">
        <f>IF('Domaine 7 Amenagement'!$F33=calculations!F$2,1,"")</f>
        <v/>
      </c>
      <c r="G231" s="89" t="str">
        <f>IF('Domaine 7 Amenagement'!$F33=calculations!G$2,1,"")</f>
        <v/>
      </c>
      <c r="H231" s="89" t="str">
        <f>IF('Domaine 7 Amenagement'!$F33=calculations!H$2,1,"")</f>
        <v/>
      </c>
      <c r="Z231" t="str">
        <f t="shared" si="21"/>
        <v>30.3. Supervision</v>
      </c>
      <c r="AA231">
        <f>IF('Domaine 7 Amenagement'!D33="o",1,0)+IF('Domaine 7 Amenagement'!D33="L",1,0)</f>
        <v>0</v>
      </c>
      <c r="AB231" s="162" t="b">
        <f>IF(AND(AA231=1,'Domaine 7 Amenagement'!E33="o"),"achieved",IF(AND(AA231=1,'Domaine 7 Amenagement'!E33="n"),"not achieved",IF(AND(AA231=1,'Domaine 7 Amenagement'!E33="s.o."),"N/A")))</f>
        <v>0</v>
      </c>
    </row>
    <row r="232" spans="1:28" x14ac:dyDescent="0.35">
      <c r="A232" s="92">
        <f>'Domaine 7 Amenagement'!A34</f>
        <v>30.4</v>
      </c>
      <c r="B232" s="89" t="s">
        <v>176</v>
      </c>
      <c r="C232" s="89"/>
      <c r="D232" s="89">
        <f>IF('Domaine 7 Amenagement'!E34="o",1,0)</f>
        <v>0</v>
      </c>
      <c r="E232" s="89" t="str">
        <f>IF('Domaine 7 Amenagement'!$F34=calculations!E$2,1,"")</f>
        <v/>
      </c>
      <c r="F232" s="89" t="str">
        <f>IF('Domaine 7 Amenagement'!$F34=calculations!F$2,1,"")</f>
        <v/>
      </c>
      <c r="G232" s="89" t="str">
        <f>IF('Domaine 7 Amenagement'!$F34=calculations!G$2,1,"")</f>
        <v/>
      </c>
      <c r="H232" s="89" t="str">
        <f>IF('Domaine 7 Amenagement'!$F34=calculations!H$2,1,"")</f>
        <v/>
      </c>
      <c r="Z232">
        <f t="shared" si="21"/>
        <v>0</v>
      </c>
      <c r="AA232">
        <f>IF('Domaine 7 Amenagement'!D34="o",1,0)+IF('Domaine 7 Amenagement'!D34="L",1,0)</f>
        <v>0</v>
      </c>
      <c r="AB232" s="162" t="b">
        <f>IF(AND(AA232=1,'Domaine 7 Amenagement'!E34="o"),"achieved",IF(AND(AA232=1,'Domaine 7 Amenagement'!E34="n"),"not achieved",IF(AND(AA232=1,'Domaine 7 Amenagement'!E34="s.o."),"N/A")))</f>
        <v>0</v>
      </c>
    </row>
    <row r="233" spans="1:28" x14ac:dyDescent="0.35">
      <c r="A233" s="92">
        <f>'Domaine 7 Amenagement'!A35</f>
        <v>30.5</v>
      </c>
      <c r="B233" s="89" t="s">
        <v>177</v>
      </c>
      <c r="C233" s="89"/>
      <c r="D233" s="89">
        <f>IF('Domaine 7 Amenagement'!E35="o",1,0)</f>
        <v>0</v>
      </c>
      <c r="E233" s="89" t="str">
        <f>IF('Domaine 7 Amenagement'!$F35=calculations!E$2,1,"")</f>
        <v/>
      </c>
      <c r="F233" s="89" t="str">
        <f>IF('Domaine 7 Amenagement'!$F35=calculations!F$2,1,"")</f>
        <v/>
      </c>
      <c r="G233" s="89" t="str">
        <f>IF('Domaine 7 Amenagement'!$F35=calculations!G$2,1,"")</f>
        <v/>
      </c>
      <c r="H233" s="89" t="str">
        <f>IF('Domaine 7 Amenagement'!$F35=calculations!H$2,1,"")</f>
        <v/>
      </c>
      <c r="Z233">
        <f t="shared" si="21"/>
        <v>0</v>
      </c>
      <c r="AA233">
        <f>IF('Domaine 7 Amenagement'!D35="o",1,0)+IF('Domaine 7 Amenagement'!D35="L",1,0)</f>
        <v>0</v>
      </c>
      <c r="AB233" s="162" t="b">
        <f>IF(AND(AA233=1,'Domaine 7 Amenagement'!E35="o"),"achieved",IF(AND(AA233=1,'Domaine 7 Amenagement'!E35="n"),"not achieved",IF(AND(AA233=1,'Domaine 7 Amenagement'!E35="s.o."),"N/A")))</f>
        <v>0</v>
      </c>
    </row>
    <row r="234" spans="1:28" x14ac:dyDescent="0.35">
      <c r="A234" s="92">
        <f>'Domaine 7 Amenagement'!A36</f>
        <v>0</v>
      </c>
      <c r="B234" s="29"/>
      <c r="C234" s="89"/>
      <c r="D234" s="89">
        <f>IF('Domaine 7 Amenagement'!E36="o",1,0)</f>
        <v>0</v>
      </c>
      <c r="E234" s="89" t="str">
        <f>IF('Domaine 7 Amenagement'!$F36=calculations!E$2,1,"")</f>
        <v/>
      </c>
      <c r="F234" s="89" t="str">
        <f>IF('Domaine 7 Amenagement'!$F36=calculations!F$2,1,"")</f>
        <v/>
      </c>
      <c r="G234" s="89" t="str">
        <f>IF('Domaine 7 Amenagement'!$F36=calculations!G$2,1,"")</f>
        <v/>
      </c>
      <c r="H234" s="89" t="str">
        <f>IF('Domaine 7 Amenagement'!$F36=calculations!H$2,1,"")</f>
        <v/>
      </c>
      <c r="Z234">
        <f t="shared" si="21"/>
        <v>0</v>
      </c>
      <c r="AA234">
        <f>IF('Domaine 7 Amenagement'!D36="o",1,0)+IF('Domaine 7 Amenagement'!D36="L",1,0)</f>
        <v>0</v>
      </c>
      <c r="AB234" s="162" t="b">
        <f>IF(AND(AA234=1,'Domaine 7 Amenagement'!E36="o"),"achieved",IF(AND(AA234=1,'Domaine 7 Amenagement'!E36="n"),"not achieved",IF(AND(AA234=1,'Domaine 7 Amenagement'!E36="s.o."),"N/A")))</f>
        <v>0</v>
      </c>
    </row>
    <row r="235" spans="1:28" x14ac:dyDescent="0.35">
      <c r="A235" s="92">
        <f>'Domaine 7 Amenagement'!A37</f>
        <v>0</v>
      </c>
      <c r="B235" s="29"/>
      <c r="C235" s="89"/>
      <c r="D235" s="89">
        <f>IF('Domaine 7 Amenagement'!E37="o",1,0)</f>
        <v>0</v>
      </c>
      <c r="E235" s="89" t="str">
        <f>IF('Domaine 7 Amenagement'!$F37=calculations!E$2,1,"")</f>
        <v/>
      </c>
      <c r="F235" s="89" t="str">
        <f>IF('Domaine 7 Amenagement'!$F37=calculations!F$2,1,"")</f>
        <v/>
      </c>
      <c r="G235" s="89" t="str">
        <f>IF('Domaine 7 Amenagement'!$F37=calculations!G$2,1,"")</f>
        <v/>
      </c>
      <c r="H235" s="89" t="str">
        <f>IF('Domaine 7 Amenagement'!$F37=calculations!H$2,1,"")</f>
        <v/>
      </c>
      <c r="Z235">
        <f t="shared" si="21"/>
        <v>0</v>
      </c>
      <c r="AA235" s="164">
        <f>SUM(AA199:AA234)-COUNTIF(AB199:AB234,"n/a")</f>
        <v>5</v>
      </c>
      <c r="AB235" s="163">
        <f>COUNTIF(AB199:AB234,"ACHIEVED")</f>
        <v>0</v>
      </c>
    </row>
    <row r="236" spans="1:28" x14ac:dyDescent="0.35">
      <c r="A236" s="92">
        <f>'Domaine 7 Amenagement'!A38</f>
        <v>0</v>
      </c>
      <c r="B236" s="29"/>
      <c r="C236" s="89"/>
      <c r="D236" s="89">
        <f>IF('Domaine 7 Amenagement'!E38="o",1,0)</f>
        <v>0</v>
      </c>
      <c r="E236" s="89" t="str">
        <f>IF('Domaine 7 Amenagement'!$F38=calculations!E$2,1,"")</f>
        <v/>
      </c>
      <c r="F236" s="89" t="str">
        <f>IF('Domaine 7 Amenagement'!$F38=calculations!F$2,1,"")</f>
        <v/>
      </c>
      <c r="G236" s="89" t="str">
        <f>IF('Domaine 7 Amenagement'!$F38=calculations!G$2,1,"")</f>
        <v/>
      </c>
      <c r="H236" s="89" t="str">
        <f>IF('Domaine 7 Amenagement'!$F38=calculations!H$2,1,"")</f>
        <v/>
      </c>
      <c r="Z236">
        <f t="shared" si="21"/>
        <v>0</v>
      </c>
    </row>
    <row r="237" spans="1:28" x14ac:dyDescent="0.35">
      <c r="A237" s="161">
        <f>COUNTIF(A201:A236,"&gt;0")-COUNTIF('Domaine 7 Amenagement'!E:E,"S.O.")</f>
        <v>30</v>
      </c>
      <c r="B237" s="158" t="s">
        <v>40</v>
      </c>
      <c r="C237" s="160"/>
      <c r="D237" s="160">
        <f>SUM(D201:D236)</f>
        <v>0</v>
      </c>
      <c r="E237" s="160">
        <f>SUM(E201:E236)</f>
        <v>0</v>
      </c>
      <c r="F237" s="160">
        <f>SUM(F201:F236)</f>
        <v>0</v>
      </c>
      <c r="G237" s="160">
        <f>SUM(G201:G236)</f>
        <v>0</v>
      </c>
      <c r="H237" s="160">
        <f>SUM(H201:H236)</f>
        <v>0</v>
      </c>
      <c r="Z237">
        <f t="shared" si="21"/>
        <v>0</v>
      </c>
    </row>
    <row r="238" spans="1:28" x14ac:dyDescent="0.35">
      <c r="A238" s="92"/>
      <c r="C238" s="89"/>
      <c r="D238" s="89"/>
      <c r="E238" s="89"/>
      <c r="F238" s="89"/>
      <c r="G238" s="89"/>
      <c r="H238" s="89"/>
      <c r="Z238">
        <f t="shared" si="21"/>
        <v>0</v>
      </c>
    </row>
    <row r="239" spans="1:28" x14ac:dyDescent="0.35">
      <c r="Z239">
        <f t="shared" si="21"/>
        <v>0</v>
      </c>
    </row>
    <row r="240" spans="1:28" x14ac:dyDescent="0.35">
      <c r="B240" s="29"/>
      <c r="Z240">
        <f t="shared" si="21"/>
        <v>0</v>
      </c>
    </row>
    <row r="241" spans="1:26" x14ac:dyDescent="0.35">
      <c r="A241" s="30"/>
      <c r="C241" s="29"/>
      <c r="D241" s="29"/>
      <c r="E241" s="29"/>
      <c r="F241" s="29"/>
      <c r="G241" s="29"/>
      <c r="H241" s="29"/>
      <c r="Z241">
        <f t="shared" si="21"/>
        <v>0</v>
      </c>
    </row>
    <row r="242" spans="1:26" x14ac:dyDescent="0.35">
      <c r="Z242">
        <f t="shared" si="21"/>
        <v>0</v>
      </c>
    </row>
    <row r="243" spans="1:26" x14ac:dyDescent="0.35">
      <c r="Z243">
        <f t="shared" si="21"/>
        <v>0</v>
      </c>
    </row>
    <row r="244" spans="1:26" x14ac:dyDescent="0.35">
      <c r="Z244">
        <f t="shared" si="21"/>
        <v>0</v>
      </c>
    </row>
    <row r="245" spans="1:26" x14ac:dyDescent="0.35">
      <c r="Z245">
        <f t="shared" si="21"/>
        <v>0</v>
      </c>
    </row>
    <row r="246" spans="1:26" x14ac:dyDescent="0.35">
      <c r="Z246">
        <f t="shared" si="21"/>
        <v>0</v>
      </c>
    </row>
    <row r="247" spans="1:26" x14ac:dyDescent="0.35">
      <c r="Z247">
        <f t="shared" si="21"/>
        <v>0</v>
      </c>
    </row>
    <row r="248" spans="1:26" x14ac:dyDescent="0.35">
      <c r="Z248">
        <f t="shared" si="21"/>
        <v>0</v>
      </c>
    </row>
    <row r="249" spans="1:26" x14ac:dyDescent="0.35">
      <c r="Z249">
        <f t="shared" si="21"/>
        <v>0</v>
      </c>
    </row>
    <row r="250" spans="1:26" x14ac:dyDescent="0.35">
      <c r="Z250">
        <f t="shared" si="21"/>
        <v>0</v>
      </c>
    </row>
    <row r="251" spans="1:26" x14ac:dyDescent="0.35">
      <c r="Z251">
        <f t="shared" si="21"/>
        <v>0</v>
      </c>
    </row>
    <row r="252" spans="1:26" x14ac:dyDescent="0.35">
      <c r="Z252">
        <f t="shared" si="21"/>
        <v>0</v>
      </c>
    </row>
    <row r="253" spans="1:26" x14ac:dyDescent="0.35">
      <c r="Z253">
        <f t="shared" si="21"/>
        <v>0</v>
      </c>
    </row>
    <row r="254" spans="1:26" x14ac:dyDescent="0.35">
      <c r="I254" s="27"/>
      <c r="J254" s="27"/>
      <c r="K254" s="27"/>
      <c r="L254" s="27"/>
      <c r="M254" s="27"/>
      <c r="N254" s="27"/>
      <c r="O254" s="27"/>
      <c r="P254" s="27"/>
      <c r="Q254" s="27"/>
      <c r="R254" s="27"/>
      <c r="S254" s="27"/>
      <c r="T254" s="27"/>
      <c r="U254" s="27"/>
      <c r="V254" s="27"/>
      <c r="W254" s="27"/>
      <c r="X254" s="27"/>
      <c r="Y254" s="27"/>
      <c r="Z254">
        <f t="shared" si="21"/>
        <v>0</v>
      </c>
    </row>
    <row r="255" spans="1:26" x14ac:dyDescent="0.35">
      <c r="Z255">
        <f t="shared" si="21"/>
        <v>0</v>
      </c>
    </row>
    <row r="256" spans="1:26" x14ac:dyDescent="0.35">
      <c r="Z256">
        <f t="shared" si="21"/>
        <v>0</v>
      </c>
    </row>
    <row r="257" spans="26:26" x14ac:dyDescent="0.35">
      <c r="Z257">
        <f t="shared" si="21"/>
        <v>0</v>
      </c>
    </row>
    <row r="258" spans="26:26" x14ac:dyDescent="0.35">
      <c r="Z258">
        <f t="shared" si="21"/>
        <v>0</v>
      </c>
    </row>
    <row r="259" spans="26:26" x14ac:dyDescent="0.35">
      <c r="Z259">
        <f t="shared" ref="Z259:Z322" si="23">C259</f>
        <v>0</v>
      </c>
    </row>
    <row r="260" spans="26:26" x14ac:dyDescent="0.35">
      <c r="Z260">
        <f t="shared" si="23"/>
        <v>0</v>
      </c>
    </row>
    <row r="261" spans="26:26" x14ac:dyDescent="0.35">
      <c r="Z261">
        <f t="shared" si="23"/>
        <v>0</v>
      </c>
    </row>
    <row r="262" spans="26:26" x14ac:dyDescent="0.35">
      <c r="Z262">
        <f t="shared" si="23"/>
        <v>0</v>
      </c>
    </row>
    <row r="263" spans="26:26" x14ac:dyDescent="0.35">
      <c r="Z263">
        <f t="shared" si="23"/>
        <v>0</v>
      </c>
    </row>
    <row r="264" spans="26:26" x14ac:dyDescent="0.35">
      <c r="Z264">
        <f t="shared" si="23"/>
        <v>0</v>
      </c>
    </row>
    <row r="265" spans="26:26" x14ac:dyDescent="0.35">
      <c r="Z265">
        <f t="shared" si="23"/>
        <v>0</v>
      </c>
    </row>
    <row r="266" spans="26:26" x14ac:dyDescent="0.35">
      <c r="Z266">
        <f t="shared" si="23"/>
        <v>0</v>
      </c>
    </row>
    <row r="267" spans="26:26" x14ac:dyDescent="0.35">
      <c r="Z267">
        <f t="shared" si="23"/>
        <v>0</v>
      </c>
    </row>
    <row r="268" spans="26:26" x14ac:dyDescent="0.35">
      <c r="Z268">
        <f t="shared" si="23"/>
        <v>0</v>
      </c>
    </row>
    <row r="269" spans="26:26" x14ac:dyDescent="0.35">
      <c r="Z269">
        <f t="shared" si="23"/>
        <v>0</v>
      </c>
    </row>
    <row r="270" spans="26:26" x14ac:dyDescent="0.35">
      <c r="Z270">
        <f t="shared" si="23"/>
        <v>0</v>
      </c>
    </row>
    <row r="271" spans="26:26" x14ac:dyDescent="0.35">
      <c r="Z271">
        <f t="shared" si="23"/>
        <v>0</v>
      </c>
    </row>
    <row r="272" spans="26:26" x14ac:dyDescent="0.35">
      <c r="Z272">
        <f t="shared" si="23"/>
        <v>0</v>
      </c>
    </row>
    <row r="273" spans="26:26" x14ac:dyDescent="0.35">
      <c r="Z273">
        <f t="shared" si="23"/>
        <v>0</v>
      </c>
    </row>
    <row r="274" spans="26:26" x14ac:dyDescent="0.35">
      <c r="Z274">
        <f t="shared" si="23"/>
        <v>0</v>
      </c>
    </row>
    <row r="275" spans="26:26" x14ac:dyDescent="0.35">
      <c r="Z275">
        <f t="shared" si="23"/>
        <v>0</v>
      </c>
    </row>
    <row r="276" spans="26:26" x14ac:dyDescent="0.35">
      <c r="Z276">
        <f t="shared" si="23"/>
        <v>0</v>
      </c>
    </row>
    <row r="277" spans="26:26" x14ac:dyDescent="0.35">
      <c r="Z277">
        <f t="shared" si="23"/>
        <v>0</v>
      </c>
    </row>
    <row r="278" spans="26:26" x14ac:dyDescent="0.35">
      <c r="Z278">
        <f t="shared" si="23"/>
        <v>0</v>
      </c>
    </row>
    <row r="279" spans="26:26" x14ac:dyDescent="0.35">
      <c r="Z279">
        <f t="shared" si="23"/>
        <v>0</v>
      </c>
    </row>
    <row r="280" spans="26:26" x14ac:dyDescent="0.35">
      <c r="Z280">
        <f t="shared" si="23"/>
        <v>0</v>
      </c>
    </row>
    <row r="281" spans="26:26" x14ac:dyDescent="0.35">
      <c r="Z281">
        <f t="shared" si="23"/>
        <v>0</v>
      </c>
    </row>
    <row r="282" spans="26:26" x14ac:dyDescent="0.35">
      <c r="Z282">
        <f t="shared" si="23"/>
        <v>0</v>
      </c>
    </row>
    <row r="283" spans="26:26" x14ac:dyDescent="0.35">
      <c r="Z283">
        <f t="shared" si="23"/>
        <v>0</v>
      </c>
    </row>
    <row r="284" spans="26:26" x14ac:dyDescent="0.35">
      <c r="Z284">
        <f t="shared" si="23"/>
        <v>0</v>
      </c>
    </row>
    <row r="285" spans="26:26" x14ac:dyDescent="0.35">
      <c r="Z285">
        <f t="shared" si="23"/>
        <v>0</v>
      </c>
    </row>
    <row r="286" spans="26:26" x14ac:dyDescent="0.35">
      <c r="Z286">
        <f t="shared" si="23"/>
        <v>0</v>
      </c>
    </row>
    <row r="287" spans="26:26" x14ac:dyDescent="0.35">
      <c r="Z287">
        <f t="shared" si="23"/>
        <v>0</v>
      </c>
    </row>
    <row r="288" spans="26:26" x14ac:dyDescent="0.35">
      <c r="Z288">
        <f t="shared" si="23"/>
        <v>0</v>
      </c>
    </row>
    <row r="289" spans="26:26" x14ac:dyDescent="0.35">
      <c r="Z289">
        <f t="shared" si="23"/>
        <v>0</v>
      </c>
    </row>
    <row r="290" spans="26:26" x14ac:dyDescent="0.35">
      <c r="Z290">
        <f t="shared" si="23"/>
        <v>0</v>
      </c>
    </row>
    <row r="291" spans="26:26" x14ac:dyDescent="0.35">
      <c r="Z291">
        <f t="shared" si="23"/>
        <v>0</v>
      </c>
    </row>
    <row r="292" spans="26:26" x14ac:dyDescent="0.35">
      <c r="Z292">
        <f t="shared" si="23"/>
        <v>0</v>
      </c>
    </row>
    <row r="293" spans="26:26" x14ac:dyDescent="0.35">
      <c r="Z293">
        <f t="shared" si="23"/>
        <v>0</v>
      </c>
    </row>
    <row r="294" spans="26:26" x14ac:dyDescent="0.35">
      <c r="Z294">
        <f t="shared" si="23"/>
        <v>0</v>
      </c>
    </row>
    <row r="295" spans="26:26" x14ac:dyDescent="0.35">
      <c r="Z295">
        <f t="shared" si="23"/>
        <v>0</v>
      </c>
    </row>
    <row r="296" spans="26:26" x14ac:dyDescent="0.35">
      <c r="Z296">
        <f t="shared" si="23"/>
        <v>0</v>
      </c>
    </row>
    <row r="297" spans="26:26" x14ac:dyDescent="0.35">
      <c r="Z297">
        <f t="shared" si="23"/>
        <v>0</v>
      </c>
    </row>
    <row r="298" spans="26:26" x14ac:dyDescent="0.35">
      <c r="Z298">
        <f t="shared" si="23"/>
        <v>0</v>
      </c>
    </row>
    <row r="299" spans="26:26" x14ac:dyDescent="0.35">
      <c r="Z299">
        <f t="shared" si="23"/>
        <v>0</v>
      </c>
    </row>
    <row r="300" spans="26:26" x14ac:dyDescent="0.35">
      <c r="Z300">
        <f t="shared" si="23"/>
        <v>0</v>
      </c>
    </row>
    <row r="301" spans="26:26" x14ac:dyDescent="0.35">
      <c r="Z301">
        <f t="shared" si="23"/>
        <v>0</v>
      </c>
    </row>
    <row r="302" spans="26:26" x14ac:dyDescent="0.35">
      <c r="Z302">
        <f t="shared" si="23"/>
        <v>0</v>
      </c>
    </row>
    <row r="303" spans="26:26" x14ac:dyDescent="0.35">
      <c r="Z303">
        <f t="shared" si="23"/>
        <v>0</v>
      </c>
    </row>
    <row r="304" spans="26:26" x14ac:dyDescent="0.35">
      <c r="Z304">
        <f t="shared" si="23"/>
        <v>0</v>
      </c>
    </row>
    <row r="305" spans="26:26" x14ac:dyDescent="0.35">
      <c r="Z305">
        <f t="shared" si="23"/>
        <v>0</v>
      </c>
    </row>
    <row r="306" spans="26:26" x14ac:dyDescent="0.35">
      <c r="Z306">
        <f t="shared" si="23"/>
        <v>0</v>
      </c>
    </row>
    <row r="307" spans="26:26" x14ac:dyDescent="0.35">
      <c r="Z307">
        <f t="shared" si="23"/>
        <v>0</v>
      </c>
    </row>
    <row r="308" spans="26:26" x14ac:dyDescent="0.35">
      <c r="Z308">
        <f t="shared" si="23"/>
        <v>0</v>
      </c>
    </row>
    <row r="309" spans="26:26" x14ac:dyDescent="0.35">
      <c r="Z309">
        <f t="shared" si="23"/>
        <v>0</v>
      </c>
    </row>
    <row r="310" spans="26:26" x14ac:dyDescent="0.35">
      <c r="Z310">
        <f t="shared" si="23"/>
        <v>0</v>
      </c>
    </row>
    <row r="311" spans="26:26" x14ac:dyDescent="0.35">
      <c r="Z311">
        <f t="shared" si="23"/>
        <v>0</v>
      </c>
    </row>
    <row r="312" spans="26:26" x14ac:dyDescent="0.35">
      <c r="Z312">
        <f t="shared" si="23"/>
        <v>0</v>
      </c>
    </row>
    <row r="313" spans="26:26" x14ac:dyDescent="0.35">
      <c r="Z313">
        <f t="shared" si="23"/>
        <v>0</v>
      </c>
    </row>
    <row r="314" spans="26:26" x14ac:dyDescent="0.35">
      <c r="Z314">
        <f t="shared" si="23"/>
        <v>0</v>
      </c>
    </row>
    <row r="315" spans="26:26" x14ac:dyDescent="0.35">
      <c r="Z315">
        <f t="shared" si="23"/>
        <v>0</v>
      </c>
    </row>
    <row r="316" spans="26:26" x14ac:dyDescent="0.35">
      <c r="Z316">
        <f t="shared" si="23"/>
        <v>0</v>
      </c>
    </row>
    <row r="317" spans="26:26" x14ac:dyDescent="0.35">
      <c r="Z317">
        <f t="shared" si="23"/>
        <v>0</v>
      </c>
    </row>
    <row r="318" spans="26:26" x14ac:dyDescent="0.35">
      <c r="Z318">
        <f t="shared" si="23"/>
        <v>0</v>
      </c>
    </row>
    <row r="319" spans="26:26" x14ac:dyDescent="0.35">
      <c r="Z319">
        <f t="shared" si="23"/>
        <v>0</v>
      </c>
    </row>
    <row r="320" spans="26:26" x14ac:dyDescent="0.35">
      <c r="Z320">
        <f t="shared" si="23"/>
        <v>0</v>
      </c>
    </row>
    <row r="321" spans="26:26" x14ac:dyDescent="0.35">
      <c r="Z321">
        <f t="shared" si="23"/>
        <v>0</v>
      </c>
    </row>
    <row r="322" spans="26:26" x14ac:dyDescent="0.35">
      <c r="Z322">
        <f t="shared" si="23"/>
        <v>0</v>
      </c>
    </row>
    <row r="323" spans="26:26" x14ac:dyDescent="0.35">
      <c r="Z323">
        <f t="shared" ref="Z323:Z386" si="24">C323</f>
        <v>0</v>
      </c>
    </row>
    <row r="324" spans="26:26" x14ac:dyDescent="0.35">
      <c r="Z324">
        <f t="shared" si="24"/>
        <v>0</v>
      </c>
    </row>
    <row r="325" spans="26:26" x14ac:dyDescent="0.35">
      <c r="Z325">
        <f t="shared" si="24"/>
        <v>0</v>
      </c>
    </row>
    <row r="326" spans="26:26" x14ac:dyDescent="0.35">
      <c r="Z326">
        <f t="shared" si="24"/>
        <v>0</v>
      </c>
    </row>
    <row r="327" spans="26:26" x14ac:dyDescent="0.35">
      <c r="Z327">
        <f t="shared" si="24"/>
        <v>0</v>
      </c>
    </row>
    <row r="328" spans="26:26" x14ac:dyDescent="0.35">
      <c r="Z328">
        <f t="shared" si="24"/>
        <v>0</v>
      </c>
    </row>
    <row r="329" spans="26:26" x14ac:dyDescent="0.35">
      <c r="Z329">
        <f t="shared" si="24"/>
        <v>0</v>
      </c>
    </row>
    <row r="330" spans="26:26" x14ac:dyDescent="0.35">
      <c r="Z330">
        <f t="shared" si="24"/>
        <v>0</v>
      </c>
    </row>
    <row r="331" spans="26:26" x14ac:dyDescent="0.35">
      <c r="Z331">
        <f t="shared" si="24"/>
        <v>0</v>
      </c>
    </row>
    <row r="332" spans="26:26" x14ac:dyDescent="0.35">
      <c r="Z332">
        <f t="shared" si="24"/>
        <v>0</v>
      </c>
    </row>
    <row r="333" spans="26:26" x14ac:dyDescent="0.35">
      <c r="Z333">
        <f t="shared" si="24"/>
        <v>0</v>
      </c>
    </row>
    <row r="334" spans="26:26" x14ac:dyDescent="0.35">
      <c r="Z334">
        <f t="shared" si="24"/>
        <v>0</v>
      </c>
    </row>
    <row r="335" spans="26:26" x14ac:dyDescent="0.35">
      <c r="Z335">
        <f t="shared" si="24"/>
        <v>0</v>
      </c>
    </row>
    <row r="336" spans="26:26" x14ac:dyDescent="0.35">
      <c r="Z336">
        <f t="shared" si="24"/>
        <v>0</v>
      </c>
    </row>
    <row r="337" spans="26:26" x14ac:dyDescent="0.35">
      <c r="Z337">
        <f t="shared" si="24"/>
        <v>0</v>
      </c>
    </row>
    <row r="338" spans="26:26" x14ac:dyDescent="0.35">
      <c r="Z338">
        <f t="shared" si="24"/>
        <v>0</v>
      </c>
    </row>
    <row r="339" spans="26:26" x14ac:dyDescent="0.35">
      <c r="Z339">
        <f t="shared" si="24"/>
        <v>0</v>
      </c>
    </row>
    <row r="340" spans="26:26" x14ac:dyDescent="0.35">
      <c r="Z340">
        <f t="shared" si="24"/>
        <v>0</v>
      </c>
    </row>
    <row r="341" spans="26:26" x14ac:dyDescent="0.35">
      <c r="Z341">
        <f t="shared" si="24"/>
        <v>0</v>
      </c>
    </row>
    <row r="342" spans="26:26" x14ac:dyDescent="0.35">
      <c r="Z342">
        <f t="shared" si="24"/>
        <v>0</v>
      </c>
    </row>
    <row r="343" spans="26:26" x14ac:dyDescent="0.35">
      <c r="Z343">
        <f t="shared" si="24"/>
        <v>0</v>
      </c>
    </row>
    <row r="344" spans="26:26" x14ac:dyDescent="0.35">
      <c r="Z344">
        <f t="shared" si="24"/>
        <v>0</v>
      </c>
    </row>
    <row r="345" spans="26:26" x14ac:dyDescent="0.35">
      <c r="Z345">
        <f t="shared" si="24"/>
        <v>0</v>
      </c>
    </row>
    <row r="346" spans="26:26" x14ac:dyDescent="0.35">
      <c r="Z346">
        <f t="shared" si="24"/>
        <v>0</v>
      </c>
    </row>
    <row r="347" spans="26:26" x14ac:dyDescent="0.35">
      <c r="Z347">
        <f t="shared" si="24"/>
        <v>0</v>
      </c>
    </row>
    <row r="348" spans="26:26" x14ac:dyDescent="0.35">
      <c r="Z348">
        <f t="shared" si="24"/>
        <v>0</v>
      </c>
    </row>
    <row r="349" spans="26:26" x14ac:dyDescent="0.35">
      <c r="Z349">
        <f t="shared" si="24"/>
        <v>0</v>
      </c>
    </row>
    <row r="350" spans="26:26" x14ac:dyDescent="0.35">
      <c r="Z350">
        <f t="shared" si="24"/>
        <v>0</v>
      </c>
    </row>
    <row r="351" spans="26:26" x14ac:dyDescent="0.35">
      <c r="Z351">
        <f t="shared" si="24"/>
        <v>0</v>
      </c>
    </row>
    <row r="352" spans="26:26" x14ac:dyDescent="0.35">
      <c r="Z352">
        <f t="shared" si="24"/>
        <v>0</v>
      </c>
    </row>
    <row r="353" spans="26:26" x14ac:dyDescent="0.35">
      <c r="Z353">
        <f t="shared" si="24"/>
        <v>0</v>
      </c>
    </row>
    <row r="354" spans="26:26" x14ac:dyDescent="0.35">
      <c r="Z354">
        <f t="shared" si="24"/>
        <v>0</v>
      </c>
    </row>
    <row r="355" spans="26:26" x14ac:dyDescent="0.35">
      <c r="Z355">
        <f t="shared" si="24"/>
        <v>0</v>
      </c>
    </row>
    <row r="356" spans="26:26" x14ac:dyDescent="0.35">
      <c r="Z356">
        <f t="shared" si="24"/>
        <v>0</v>
      </c>
    </row>
    <row r="357" spans="26:26" x14ac:dyDescent="0.35">
      <c r="Z357">
        <f t="shared" si="24"/>
        <v>0</v>
      </c>
    </row>
    <row r="358" spans="26:26" x14ac:dyDescent="0.35">
      <c r="Z358">
        <f t="shared" si="24"/>
        <v>0</v>
      </c>
    </row>
    <row r="359" spans="26:26" x14ac:dyDescent="0.35">
      <c r="Z359">
        <f t="shared" si="24"/>
        <v>0</v>
      </c>
    </row>
    <row r="360" spans="26:26" x14ac:dyDescent="0.35">
      <c r="Z360">
        <f t="shared" si="24"/>
        <v>0</v>
      </c>
    </row>
    <row r="361" spans="26:26" x14ac:dyDescent="0.35">
      <c r="Z361">
        <f t="shared" si="24"/>
        <v>0</v>
      </c>
    </row>
    <row r="362" spans="26:26" x14ac:dyDescent="0.35">
      <c r="Z362">
        <f t="shared" si="24"/>
        <v>0</v>
      </c>
    </row>
    <row r="363" spans="26:26" x14ac:dyDescent="0.35">
      <c r="Z363">
        <f t="shared" si="24"/>
        <v>0</v>
      </c>
    </row>
    <row r="364" spans="26:26" x14ac:dyDescent="0.35">
      <c r="Z364">
        <f t="shared" si="24"/>
        <v>0</v>
      </c>
    </row>
    <row r="365" spans="26:26" x14ac:dyDescent="0.35">
      <c r="Z365">
        <f t="shared" si="24"/>
        <v>0</v>
      </c>
    </row>
    <row r="366" spans="26:26" x14ac:dyDescent="0.35">
      <c r="Z366">
        <f t="shared" si="24"/>
        <v>0</v>
      </c>
    </row>
    <row r="367" spans="26:26" x14ac:dyDescent="0.35">
      <c r="Z367">
        <f t="shared" si="24"/>
        <v>0</v>
      </c>
    </row>
    <row r="368" spans="26:26" x14ac:dyDescent="0.35">
      <c r="Z368">
        <f t="shared" si="24"/>
        <v>0</v>
      </c>
    </row>
    <row r="369" spans="26:26" x14ac:dyDescent="0.35">
      <c r="Z369">
        <f t="shared" si="24"/>
        <v>0</v>
      </c>
    </row>
    <row r="370" spans="26:26" x14ac:dyDescent="0.35">
      <c r="Z370">
        <f t="shared" si="24"/>
        <v>0</v>
      </c>
    </row>
    <row r="371" spans="26:26" x14ac:dyDescent="0.35">
      <c r="Z371">
        <f t="shared" si="24"/>
        <v>0</v>
      </c>
    </row>
    <row r="372" spans="26:26" x14ac:dyDescent="0.35">
      <c r="Z372">
        <f t="shared" si="24"/>
        <v>0</v>
      </c>
    </row>
    <row r="373" spans="26:26" x14ac:dyDescent="0.35">
      <c r="Z373">
        <f t="shared" si="24"/>
        <v>0</v>
      </c>
    </row>
    <row r="374" spans="26:26" x14ac:dyDescent="0.35">
      <c r="Z374">
        <f t="shared" si="24"/>
        <v>0</v>
      </c>
    </row>
    <row r="375" spans="26:26" x14ac:dyDescent="0.35">
      <c r="Z375">
        <f t="shared" si="24"/>
        <v>0</v>
      </c>
    </row>
    <row r="376" spans="26:26" x14ac:dyDescent="0.35">
      <c r="Z376">
        <f t="shared" si="24"/>
        <v>0</v>
      </c>
    </row>
    <row r="377" spans="26:26" x14ac:dyDescent="0.35">
      <c r="Z377">
        <f t="shared" si="24"/>
        <v>0</v>
      </c>
    </row>
    <row r="378" spans="26:26" x14ac:dyDescent="0.35">
      <c r="Z378">
        <f t="shared" si="24"/>
        <v>0</v>
      </c>
    </row>
    <row r="379" spans="26:26" x14ac:dyDescent="0.35">
      <c r="Z379">
        <f t="shared" si="24"/>
        <v>0</v>
      </c>
    </row>
    <row r="380" spans="26:26" x14ac:dyDescent="0.35">
      <c r="Z380">
        <f t="shared" si="24"/>
        <v>0</v>
      </c>
    </row>
    <row r="381" spans="26:26" x14ac:dyDescent="0.35">
      <c r="Z381">
        <f t="shared" si="24"/>
        <v>0</v>
      </c>
    </row>
    <row r="382" spans="26:26" x14ac:dyDescent="0.35">
      <c r="Z382">
        <f t="shared" si="24"/>
        <v>0</v>
      </c>
    </row>
    <row r="383" spans="26:26" x14ac:dyDescent="0.35">
      <c r="Z383">
        <f t="shared" si="24"/>
        <v>0</v>
      </c>
    </row>
    <row r="384" spans="26:26" x14ac:dyDescent="0.35">
      <c r="Z384">
        <f t="shared" si="24"/>
        <v>0</v>
      </c>
    </row>
    <row r="385" spans="26:26" x14ac:dyDescent="0.35">
      <c r="Z385">
        <f t="shared" si="24"/>
        <v>0</v>
      </c>
    </row>
    <row r="386" spans="26:26" x14ac:dyDescent="0.35">
      <c r="Z386">
        <f t="shared" si="24"/>
        <v>0</v>
      </c>
    </row>
    <row r="387" spans="26:26" x14ac:dyDescent="0.35">
      <c r="Z387">
        <f t="shared" ref="Z387:Z394" si="25">C387</f>
        <v>0</v>
      </c>
    </row>
    <row r="388" spans="26:26" x14ac:dyDescent="0.35">
      <c r="Z388">
        <f t="shared" si="25"/>
        <v>0</v>
      </c>
    </row>
    <row r="389" spans="26:26" x14ac:dyDescent="0.35">
      <c r="Z389">
        <f t="shared" si="25"/>
        <v>0</v>
      </c>
    </row>
    <row r="390" spans="26:26" x14ac:dyDescent="0.35">
      <c r="Z390">
        <f t="shared" si="25"/>
        <v>0</v>
      </c>
    </row>
    <row r="391" spans="26:26" x14ac:dyDescent="0.35">
      <c r="Z391">
        <f t="shared" si="25"/>
        <v>0</v>
      </c>
    </row>
    <row r="392" spans="26:26" x14ac:dyDescent="0.35">
      <c r="Z392">
        <f t="shared" si="25"/>
        <v>0</v>
      </c>
    </row>
    <row r="393" spans="26:26" x14ac:dyDescent="0.35">
      <c r="Z393">
        <f t="shared" si="25"/>
        <v>0</v>
      </c>
    </row>
    <row r="394" spans="26:26" x14ac:dyDescent="0.35">
      <c r="Z394">
        <f t="shared" si="25"/>
        <v>0</v>
      </c>
    </row>
  </sheetData>
  <mergeCells count="2">
    <mergeCell ref="D1:D2"/>
    <mergeCell ref="E1:H1"/>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7"/>
  <sheetViews>
    <sheetView topLeftCell="B1" zoomScaleNormal="100" zoomScalePageLayoutView="60" workbookViewId="0">
      <selection activeCell="E3" sqref="E3:E8"/>
    </sheetView>
  </sheetViews>
  <sheetFormatPr defaultColWidth="8.7265625" defaultRowHeight="14.5" x14ac:dyDescent="0.35"/>
  <cols>
    <col min="1" max="1" width="5.453125" style="131" customWidth="1"/>
    <col min="2" max="2" width="75.7265625" style="95" customWidth="1"/>
    <col min="3" max="3" width="63.81640625" style="95" customWidth="1"/>
    <col min="4" max="4" width="10.54296875" style="34" customWidth="1"/>
    <col min="5" max="7" width="14.1796875" style="34" customWidth="1"/>
    <col min="8" max="10" width="24.81640625" style="35" customWidth="1"/>
  </cols>
  <sheetData>
    <row r="1" spans="1:15" ht="52.5" x14ac:dyDescent="0.35">
      <c r="A1" s="126"/>
      <c r="B1" s="97" t="s">
        <v>178</v>
      </c>
      <c r="C1" s="98" t="s">
        <v>331</v>
      </c>
      <c r="D1" s="98" t="s">
        <v>332</v>
      </c>
      <c r="E1" s="99" t="s">
        <v>179</v>
      </c>
      <c r="F1" s="99" t="s">
        <v>180</v>
      </c>
      <c r="G1" s="99" t="s">
        <v>538</v>
      </c>
      <c r="H1" s="99" t="s">
        <v>539</v>
      </c>
      <c r="I1" s="99" t="s">
        <v>181</v>
      </c>
      <c r="J1" s="99" t="s">
        <v>182</v>
      </c>
      <c r="K1" s="6"/>
      <c r="L1" s="6"/>
      <c r="M1" s="6"/>
      <c r="N1" s="6"/>
      <c r="O1" s="6"/>
    </row>
    <row r="2" spans="1:15" ht="54.5" x14ac:dyDescent="0.35">
      <c r="A2" s="127"/>
      <c r="B2" s="45" t="s">
        <v>224</v>
      </c>
      <c r="C2" s="45"/>
      <c r="D2" s="107"/>
      <c r="E2" s="100"/>
      <c r="F2" s="100"/>
      <c r="G2" s="100"/>
      <c r="H2" s="101"/>
      <c r="I2" s="102"/>
      <c r="J2" s="102"/>
      <c r="K2" s="6"/>
      <c r="L2" s="6"/>
      <c r="M2" s="6"/>
      <c r="N2" s="6"/>
      <c r="O2" s="6"/>
    </row>
    <row r="3" spans="1:15" ht="43.5" x14ac:dyDescent="0.35">
      <c r="A3" s="128">
        <v>1.1000000000000001</v>
      </c>
      <c r="B3" s="82" t="s">
        <v>225</v>
      </c>
      <c r="C3" s="82"/>
      <c r="D3" s="81" t="s">
        <v>353</v>
      </c>
      <c r="E3" s="41"/>
      <c r="F3" s="41"/>
      <c r="G3" s="41"/>
      <c r="H3" s="42"/>
      <c r="I3" s="42"/>
      <c r="J3" s="42"/>
    </row>
    <row r="4" spans="1:15" ht="43.5" x14ac:dyDescent="0.35">
      <c r="A4" s="128">
        <v>1.2</v>
      </c>
      <c r="B4" s="82" t="s">
        <v>333</v>
      </c>
      <c r="C4" s="82"/>
      <c r="D4" s="81" t="s">
        <v>353</v>
      </c>
      <c r="E4" s="41"/>
      <c r="F4" s="41"/>
      <c r="G4" s="41"/>
      <c r="H4" s="42"/>
      <c r="I4" s="42"/>
      <c r="J4" s="42"/>
    </row>
    <row r="5" spans="1:15" ht="72.5" x14ac:dyDescent="0.35">
      <c r="A5" s="128">
        <v>1.3</v>
      </c>
      <c r="B5" s="103" t="s">
        <v>334</v>
      </c>
      <c r="C5" s="82"/>
      <c r="D5" s="81" t="s">
        <v>353</v>
      </c>
      <c r="E5" s="41"/>
      <c r="F5" s="41"/>
      <c r="G5" s="41"/>
      <c r="H5" s="42"/>
      <c r="I5" s="42"/>
      <c r="J5" s="42"/>
    </row>
    <row r="6" spans="1:15" ht="72.5" x14ac:dyDescent="0.35">
      <c r="A6" s="128">
        <v>1.4</v>
      </c>
      <c r="B6" s="103" t="s">
        <v>335</v>
      </c>
      <c r="C6" s="82"/>
      <c r="D6" s="81" t="s">
        <v>353</v>
      </c>
      <c r="E6" s="41"/>
      <c r="F6" s="41"/>
      <c r="G6" s="41"/>
      <c r="H6" s="42"/>
      <c r="I6" s="42"/>
      <c r="J6" s="42"/>
    </row>
    <row r="7" spans="1:15" ht="29" x14ac:dyDescent="0.35">
      <c r="A7" s="128">
        <v>1.5</v>
      </c>
      <c r="B7" s="82" t="s">
        <v>226</v>
      </c>
      <c r="C7" s="82"/>
      <c r="D7" s="81"/>
      <c r="E7" s="41"/>
      <c r="F7" s="41"/>
      <c r="G7" s="41"/>
      <c r="H7" s="42"/>
      <c r="I7" s="42"/>
      <c r="J7" s="42"/>
    </row>
    <row r="8" spans="1:15" ht="43.5" x14ac:dyDescent="0.35">
      <c r="A8" s="128">
        <v>1.6</v>
      </c>
      <c r="B8" s="82" t="s">
        <v>227</v>
      </c>
      <c r="C8" s="82"/>
      <c r="D8" s="81" t="s">
        <v>185</v>
      </c>
      <c r="E8" s="41"/>
      <c r="F8" s="41"/>
      <c r="G8" s="41"/>
      <c r="H8" s="42"/>
      <c r="I8" s="42"/>
      <c r="J8" s="44"/>
    </row>
    <row r="9" spans="1:15" ht="29" x14ac:dyDescent="0.35">
      <c r="A9" s="128">
        <v>1.7</v>
      </c>
      <c r="B9" s="103" t="s">
        <v>336</v>
      </c>
      <c r="C9" s="104" t="s">
        <v>337</v>
      </c>
      <c r="D9" s="81" t="s">
        <v>185</v>
      </c>
      <c r="E9" s="41"/>
      <c r="F9" s="41"/>
      <c r="G9" s="41"/>
      <c r="H9" s="42"/>
      <c r="I9" s="42"/>
      <c r="J9" s="83" t="s">
        <v>229</v>
      </c>
    </row>
    <row r="10" spans="1:15" ht="43.5" x14ac:dyDescent="0.35">
      <c r="A10" s="128">
        <v>1.8</v>
      </c>
      <c r="B10" s="82" t="s">
        <v>228</v>
      </c>
      <c r="C10" s="82"/>
      <c r="D10" s="81" t="s">
        <v>185</v>
      </c>
      <c r="E10" s="41"/>
      <c r="F10" s="41"/>
      <c r="G10" s="41"/>
      <c r="H10" s="42"/>
      <c r="I10" s="42"/>
      <c r="J10" s="83" t="s">
        <v>229</v>
      </c>
    </row>
    <row r="11" spans="1:15" ht="93.5" x14ac:dyDescent="0.35">
      <c r="A11" s="129"/>
      <c r="B11" s="45" t="s">
        <v>230</v>
      </c>
      <c r="C11" s="45"/>
      <c r="D11" s="46"/>
      <c r="E11" s="47"/>
      <c r="F11" s="47"/>
      <c r="G11" s="47"/>
      <c r="H11" s="48"/>
      <c r="I11" s="48"/>
      <c r="J11" s="48"/>
    </row>
    <row r="12" spans="1:15" ht="58" x14ac:dyDescent="0.35">
      <c r="A12" s="128">
        <v>2.1</v>
      </c>
      <c r="B12" s="82" t="s">
        <v>231</v>
      </c>
      <c r="C12" s="82"/>
      <c r="D12" s="81" t="s">
        <v>185</v>
      </c>
      <c r="E12" s="41"/>
      <c r="F12" s="41"/>
      <c r="G12" s="41"/>
      <c r="H12" s="42"/>
      <c r="I12" s="42"/>
      <c r="J12" s="83" t="s">
        <v>229</v>
      </c>
    </row>
    <row r="13" spans="1:15" ht="43.5" x14ac:dyDescent="0.35">
      <c r="A13" s="128">
        <v>2.2000000000000002</v>
      </c>
      <c r="B13" s="82" t="s">
        <v>232</v>
      </c>
      <c r="C13" s="82"/>
      <c r="D13" s="81" t="s">
        <v>185</v>
      </c>
      <c r="E13" s="41"/>
      <c r="F13" s="41"/>
      <c r="G13" s="41"/>
      <c r="H13" s="42"/>
      <c r="I13" s="42"/>
      <c r="J13" s="84"/>
    </row>
    <row r="14" spans="1:15" ht="29" x14ac:dyDescent="0.35">
      <c r="A14" s="128">
        <v>2.2999999999999998</v>
      </c>
      <c r="B14" s="82" t="s">
        <v>233</v>
      </c>
      <c r="C14" s="82"/>
      <c r="D14" s="81" t="s">
        <v>185</v>
      </c>
      <c r="E14" s="41"/>
      <c r="F14" s="41"/>
      <c r="G14" s="41"/>
      <c r="H14" s="42"/>
      <c r="I14" s="42"/>
      <c r="J14" s="83" t="s">
        <v>229</v>
      </c>
    </row>
    <row r="15" spans="1:15" ht="80.5" x14ac:dyDescent="0.35">
      <c r="A15" s="129"/>
      <c r="B15" s="45" t="s">
        <v>234</v>
      </c>
      <c r="C15" s="45"/>
      <c r="D15" s="46"/>
      <c r="E15" s="47"/>
      <c r="F15" s="47"/>
      <c r="G15" s="47"/>
      <c r="H15" s="48"/>
      <c r="I15" s="48"/>
      <c r="J15" s="48"/>
    </row>
    <row r="16" spans="1:15" ht="43.5" x14ac:dyDescent="0.35">
      <c r="A16" s="128">
        <v>3.1</v>
      </c>
      <c r="B16" s="103" t="s">
        <v>338</v>
      </c>
      <c r="C16" s="82"/>
      <c r="D16" s="81" t="s">
        <v>185</v>
      </c>
      <c r="E16" s="41"/>
      <c r="F16" s="41"/>
      <c r="G16" s="41"/>
      <c r="H16" s="42"/>
      <c r="I16" s="42"/>
      <c r="J16" s="44" t="s">
        <v>186</v>
      </c>
    </row>
    <row r="17" spans="1:10" ht="72.5" x14ac:dyDescent="0.35">
      <c r="A17" s="128">
        <v>3.2</v>
      </c>
      <c r="B17" s="103" t="s">
        <v>339</v>
      </c>
      <c r="C17" s="104" t="s">
        <v>354</v>
      </c>
      <c r="D17" s="81" t="s">
        <v>185</v>
      </c>
      <c r="E17" s="41"/>
      <c r="F17" s="41"/>
      <c r="G17" s="41"/>
      <c r="H17" s="42"/>
      <c r="I17" s="42"/>
      <c r="J17" s="44" t="s">
        <v>186</v>
      </c>
    </row>
    <row r="18" spans="1:10" ht="43.5" x14ac:dyDescent="0.35">
      <c r="A18" s="128">
        <v>3.3</v>
      </c>
      <c r="B18" s="103" t="s">
        <v>340</v>
      </c>
      <c r="C18" s="104" t="s">
        <v>355</v>
      </c>
      <c r="D18" s="81"/>
      <c r="E18" s="41"/>
      <c r="F18" s="41"/>
      <c r="G18" s="41"/>
      <c r="H18" s="42"/>
      <c r="I18" s="42"/>
      <c r="J18" s="44"/>
    </row>
    <row r="19" spans="1:10" ht="43.5" x14ac:dyDescent="0.35">
      <c r="A19" s="128">
        <v>3.4</v>
      </c>
      <c r="B19" s="103" t="s">
        <v>250</v>
      </c>
      <c r="C19" s="82"/>
      <c r="D19" s="81" t="s">
        <v>353</v>
      </c>
      <c r="E19" s="41"/>
      <c r="F19" s="41"/>
      <c r="G19" s="41"/>
      <c r="H19" s="42"/>
      <c r="I19" s="42"/>
      <c r="J19" s="44"/>
    </row>
    <row r="20" spans="1:10" ht="29" x14ac:dyDescent="0.35">
      <c r="A20" s="128">
        <v>3.5</v>
      </c>
      <c r="B20" s="103" t="s">
        <v>341</v>
      </c>
      <c r="C20" s="104" t="s">
        <v>356</v>
      </c>
      <c r="D20" s="81"/>
      <c r="E20" s="41"/>
      <c r="F20" s="41"/>
      <c r="G20" s="41"/>
      <c r="H20" s="42"/>
      <c r="I20" s="42"/>
      <c r="J20" s="44"/>
    </row>
    <row r="21" spans="1:10" ht="29" x14ac:dyDescent="0.35">
      <c r="A21" s="128">
        <v>3.6</v>
      </c>
      <c r="B21" s="103" t="s">
        <v>342</v>
      </c>
      <c r="C21" s="104" t="s">
        <v>363</v>
      </c>
      <c r="D21" s="81"/>
      <c r="E21" s="41"/>
      <c r="F21" s="41"/>
      <c r="G21" s="41"/>
      <c r="H21" s="42"/>
      <c r="I21" s="42"/>
      <c r="J21" s="44"/>
    </row>
    <row r="22" spans="1:10" ht="80.5" x14ac:dyDescent="0.35">
      <c r="A22" s="129"/>
      <c r="B22" s="45" t="s">
        <v>235</v>
      </c>
      <c r="C22" s="45"/>
      <c r="D22" s="46"/>
      <c r="E22" s="47"/>
      <c r="F22" s="47"/>
      <c r="G22" s="47"/>
      <c r="H22" s="48"/>
      <c r="I22" s="48"/>
      <c r="J22" s="48"/>
    </row>
    <row r="23" spans="1:10" ht="29" x14ac:dyDescent="0.35">
      <c r="A23" s="128">
        <v>4.0999999999999996</v>
      </c>
      <c r="B23" s="103" t="s">
        <v>236</v>
      </c>
      <c r="C23" s="82"/>
      <c r="D23" s="81" t="s">
        <v>353</v>
      </c>
      <c r="E23" s="41"/>
      <c r="F23" s="41"/>
      <c r="G23" s="41"/>
      <c r="H23" s="42"/>
      <c r="I23" s="42"/>
      <c r="J23" s="44" t="s">
        <v>187</v>
      </c>
    </row>
    <row r="24" spans="1:10" ht="58" x14ac:dyDescent="0.35">
      <c r="A24" s="128">
        <v>4.2</v>
      </c>
      <c r="B24" s="103" t="s">
        <v>343</v>
      </c>
      <c r="C24" s="82"/>
      <c r="D24" s="81" t="s">
        <v>185</v>
      </c>
      <c r="E24" s="41"/>
      <c r="F24" s="41"/>
      <c r="G24" s="41"/>
      <c r="H24" s="42"/>
      <c r="I24" s="42"/>
      <c r="J24" s="44" t="s">
        <v>188</v>
      </c>
    </row>
    <row r="25" spans="1:10" ht="29" x14ac:dyDescent="0.35">
      <c r="A25" s="128">
        <v>4.3</v>
      </c>
      <c r="B25" s="103" t="s">
        <v>344</v>
      </c>
      <c r="C25" s="104" t="s">
        <v>364</v>
      </c>
      <c r="D25" s="81" t="s">
        <v>185</v>
      </c>
      <c r="E25" s="41"/>
      <c r="F25" s="41"/>
      <c r="G25" s="41"/>
      <c r="H25" s="42"/>
      <c r="I25" s="42"/>
      <c r="J25" s="44" t="s">
        <v>189</v>
      </c>
    </row>
    <row r="26" spans="1:10" ht="43.5" x14ac:dyDescent="0.35">
      <c r="A26" s="128">
        <v>4.4000000000000004</v>
      </c>
      <c r="B26" s="103" t="s">
        <v>237</v>
      </c>
      <c r="C26" s="82"/>
      <c r="D26" s="81" t="s">
        <v>185</v>
      </c>
      <c r="E26" s="41"/>
      <c r="F26" s="41"/>
      <c r="G26" s="41"/>
      <c r="H26" s="42"/>
      <c r="I26" s="42"/>
      <c r="J26" s="44" t="s">
        <v>190</v>
      </c>
    </row>
    <row r="27" spans="1:10" ht="87" x14ac:dyDescent="0.35">
      <c r="A27" s="128">
        <v>4.5</v>
      </c>
      <c r="B27" s="103" t="s">
        <v>238</v>
      </c>
      <c r="C27" s="82"/>
      <c r="D27" s="81" t="s">
        <v>353</v>
      </c>
      <c r="E27" s="41"/>
      <c r="F27" s="41"/>
      <c r="G27" s="41"/>
      <c r="H27" s="42"/>
      <c r="I27" s="42"/>
      <c r="J27" s="42"/>
    </row>
    <row r="28" spans="1:10" ht="43.5" x14ac:dyDescent="0.35">
      <c r="A28" s="128">
        <v>4.5999999999999996</v>
      </c>
      <c r="B28" s="103" t="s">
        <v>345</v>
      </c>
      <c r="C28" s="104" t="s">
        <v>357</v>
      </c>
      <c r="D28" s="81"/>
      <c r="E28" s="41"/>
      <c r="F28" s="41"/>
      <c r="G28" s="41"/>
      <c r="H28" s="42"/>
      <c r="I28" s="42"/>
      <c r="J28" s="42"/>
    </row>
    <row r="29" spans="1:10" ht="54.5" x14ac:dyDescent="0.35">
      <c r="A29" s="129"/>
      <c r="B29" s="45" t="s">
        <v>239</v>
      </c>
      <c r="C29" s="45"/>
      <c r="D29" s="46"/>
      <c r="E29" s="47"/>
      <c r="F29" s="47"/>
      <c r="G29" s="47"/>
      <c r="H29" s="48"/>
      <c r="I29" s="48"/>
      <c r="J29" s="48"/>
    </row>
    <row r="30" spans="1:10" ht="43.5" x14ac:dyDescent="0.35">
      <c r="A30" s="128">
        <v>5.0999999999999996</v>
      </c>
      <c r="B30" s="103" t="s">
        <v>240</v>
      </c>
      <c r="C30" s="82"/>
      <c r="D30" s="81" t="s">
        <v>185</v>
      </c>
      <c r="E30" s="41"/>
      <c r="F30" s="41">
        <v>1</v>
      </c>
      <c r="G30" s="41"/>
      <c r="H30" s="42"/>
      <c r="I30" s="42"/>
      <c r="J30" s="44" t="s">
        <v>191</v>
      </c>
    </row>
    <row r="31" spans="1:10" ht="101.5" x14ac:dyDescent="0.35">
      <c r="A31" s="128">
        <v>5.2</v>
      </c>
      <c r="B31" s="103" t="s">
        <v>346</v>
      </c>
      <c r="C31" s="104" t="s">
        <v>358</v>
      </c>
      <c r="D31" s="81"/>
      <c r="E31" s="41"/>
      <c r="F31" s="41"/>
      <c r="G31" s="41"/>
      <c r="H31" s="42"/>
      <c r="I31" s="42"/>
      <c r="J31" s="44" t="s">
        <v>186</v>
      </c>
    </row>
    <row r="32" spans="1:10" ht="87" x14ac:dyDescent="0.35">
      <c r="A32" s="128">
        <v>5.3</v>
      </c>
      <c r="B32" s="103" t="s">
        <v>347</v>
      </c>
      <c r="C32" s="104" t="s">
        <v>359</v>
      </c>
      <c r="D32" s="81"/>
      <c r="E32" s="41"/>
      <c r="F32" s="41"/>
      <c r="G32" s="41"/>
      <c r="H32" s="42"/>
      <c r="I32" s="42"/>
      <c r="J32" s="44" t="s">
        <v>186</v>
      </c>
    </row>
    <row r="33" spans="1:10" ht="43.5" x14ac:dyDescent="0.35">
      <c r="A33" s="128">
        <v>5.4</v>
      </c>
      <c r="B33" s="103" t="s">
        <v>348</v>
      </c>
      <c r="C33" s="82"/>
      <c r="D33" s="81"/>
      <c r="E33" s="41"/>
      <c r="F33" s="41"/>
      <c r="G33" s="41"/>
      <c r="H33" s="42"/>
      <c r="I33" s="42"/>
      <c r="J33" s="42"/>
    </row>
    <row r="34" spans="1:10" ht="83" x14ac:dyDescent="0.35">
      <c r="A34" s="129"/>
      <c r="B34" s="49" t="s">
        <v>241</v>
      </c>
      <c r="C34" s="49"/>
      <c r="D34" s="46"/>
      <c r="E34" s="47"/>
      <c r="F34" s="47"/>
      <c r="G34" s="47"/>
      <c r="H34" s="48"/>
      <c r="I34" s="48"/>
      <c r="J34" s="48"/>
    </row>
    <row r="35" spans="1:10" ht="43.5" x14ac:dyDescent="0.35">
      <c r="A35" s="128">
        <v>6.1</v>
      </c>
      <c r="B35" s="103" t="s">
        <v>242</v>
      </c>
      <c r="C35" s="82"/>
      <c r="D35" s="81" t="s">
        <v>185</v>
      </c>
      <c r="E35" s="41"/>
      <c r="F35" s="41"/>
      <c r="G35" s="41"/>
      <c r="H35" s="42"/>
      <c r="I35" s="42"/>
      <c r="J35" s="44" t="s">
        <v>186</v>
      </c>
    </row>
    <row r="36" spans="1:10" ht="87" x14ac:dyDescent="0.35">
      <c r="A36" s="128">
        <v>6.2</v>
      </c>
      <c r="B36" s="105" t="s">
        <v>350</v>
      </c>
      <c r="C36" s="82"/>
      <c r="D36" s="81" t="s">
        <v>185</v>
      </c>
      <c r="E36" s="41"/>
      <c r="F36" s="41"/>
      <c r="G36" s="41"/>
      <c r="H36" s="42"/>
      <c r="I36" s="42"/>
      <c r="J36" s="44" t="s">
        <v>192</v>
      </c>
    </row>
    <row r="37" spans="1:10" ht="101.5" x14ac:dyDescent="0.35">
      <c r="A37" s="128">
        <v>6.3</v>
      </c>
      <c r="B37" s="103" t="s">
        <v>349</v>
      </c>
      <c r="C37" s="104" t="s">
        <v>360</v>
      </c>
      <c r="D37" s="81"/>
      <c r="E37" s="41"/>
      <c r="F37" s="41"/>
      <c r="G37" s="41"/>
      <c r="H37" s="42"/>
      <c r="I37" s="42"/>
      <c r="J37" s="42"/>
    </row>
    <row r="38" spans="1:10" ht="87" x14ac:dyDescent="0.35">
      <c r="A38" s="128">
        <v>6.4</v>
      </c>
      <c r="B38" s="103" t="s">
        <v>351</v>
      </c>
      <c r="C38" s="104" t="s">
        <v>361</v>
      </c>
      <c r="D38" s="81" t="s">
        <v>353</v>
      </c>
      <c r="E38" s="41"/>
      <c r="F38" s="41"/>
      <c r="G38" s="41"/>
      <c r="H38" s="42"/>
      <c r="I38" s="42"/>
      <c r="J38" s="44" t="s">
        <v>186</v>
      </c>
    </row>
    <row r="39" spans="1:10" ht="58" x14ac:dyDescent="0.35">
      <c r="A39" s="128">
        <v>6.5</v>
      </c>
      <c r="B39" s="103" t="s">
        <v>352</v>
      </c>
      <c r="C39" s="104" t="s">
        <v>362</v>
      </c>
      <c r="D39" s="81"/>
      <c r="E39" s="41"/>
      <c r="F39" s="41"/>
      <c r="G39" s="41"/>
      <c r="H39" s="42"/>
      <c r="I39" s="42"/>
      <c r="J39" s="44"/>
    </row>
    <row r="40" spans="1:10" x14ac:dyDescent="0.35">
      <c r="A40" s="130"/>
      <c r="B40" s="50"/>
      <c r="C40" s="50"/>
      <c r="D40" s="51"/>
      <c r="E40" s="51"/>
      <c r="F40" s="51"/>
      <c r="G40" s="51"/>
      <c r="H40" s="52"/>
      <c r="I40" s="53"/>
      <c r="J40" s="53"/>
    </row>
    <row r="41" spans="1:10" x14ac:dyDescent="0.35">
      <c r="B41" s="54"/>
      <c r="C41" s="54"/>
      <c r="D41" s="55"/>
      <c r="E41" s="55"/>
      <c r="F41" s="57"/>
      <c r="G41" s="55"/>
      <c r="H41" s="56"/>
    </row>
    <row r="42" spans="1:10" x14ac:dyDescent="0.35">
      <c r="A42" s="132"/>
      <c r="B42" s="54"/>
      <c r="C42" s="54"/>
      <c r="D42" s="55"/>
      <c r="E42" s="59"/>
      <c r="F42" s="26"/>
      <c r="G42" s="59"/>
      <c r="H42" s="56"/>
    </row>
    <row r="43" spans="1:10" x14ac:dyDescent="0.35">
      <c r="B43" s="60"/>
      <c r="C43" s="60"/>
    </row>
    <row r="44" spans="1:10" x14ac:dyDescent="0.35">
      <c r="B44" s="58"/>
      <c r="C44" s="58"/>
    </row>
    <row r="45" spans="1:10" x14ac:dyDescent="0.35">
      <c r="B45" s="60"/>
      <c r="C45" s="60"/>
    </row>
    <row r="46" spans="1:10" x14ac:dyDescent="0.35">
      <c r="B46" s="60"/>
      <c r="C46" s="60"/>
    </row>
    <row r="47" spans="1:10" x14ac:dyDescent="0.35">
      <c r="B47" s="60"/>
      <c r="C47" s="60"/>
    </row>
  </sheetData>
  <dataValidations count="2">
    <dataValidation type="list" allowBlank="1" showInputMessage="1" showErrorMessage="1" errorTitle="Invalid entry" error="Please enter a &quot;y&quot; or &quot;n&quot;, or choose an option from the drop down. " prompt="Veuillez indiquer si vous avez adopté cette politique en sélectionnant une option dans le menu déroulant." sqref="E3:F10 E12:F14 E16:F21 E23:F28 E35:F39 E30:F33" xr:uid="{E37C2C65-7FD9-422A-9E96-641368EE89ED}">
      <formula1>"O,N,S.O."</formula1>
    </dataValidation>
    <dataValidation type="list" allowBlank="1" showInputMessage="1" showErrorMessage="1" errorTitle="Invalid Entry" error="Please input a number between 0 and 4 or make a selection from the drop down list." prompt="Veuillez utiliser le menu déroulant pour sélectionner un numéro où :  _x000a_0=aucune révision _x000a_1=révision mineure  _x000a_4=révision majeure" sqref="F3:F10 F12:F14 F16:F21 F23:F28 F30:F33 F35:F39" xr:uid="{F7ECDDB7-60D3-413C-A531-FC2E46247FA5}">
      <formula1>"0,1,2,3,4"</formula1>
    </dataValidation>
  </dataValidations>
  <hyperlinks>
    <hyperlink ref="J16" r:id="rId1" xr:uid="{00000000-0004-0000-0300-000005000000}"/>
    <hyperlink ref="J17" r:id="rId2" xr:uid="{00000000-0004-0000-0300-000006000000}"/>
    <hyperlink ref="J23" r:id="rId3" xr:uid="{00000000-0004-0000-0300-000008000000}"/>
    <hyperlink ref="J24" r:id="rId4" xr:uid="{00000000-0004-0000-0300-00000A000000}"/>
    <hyperlink ref="J25" r:id="rId5" xr:uid="{00000000-0004-0000-0300-00000B000000}"/>
    <hyperlink ref="J26" r:id="rId6" xr:uid="{00000000-0004-0000-0300-00000C000000}"/>
    <hyperlink ref="J30" r:id="rId7" xr:uid="{00000000-0004-0000-0300-00000D000000}"/>
    <hyperlink ref="J31" r:id="rId8" xr:uid="{00000000-0004-0000-0300-00000E000000}"/>
    <hyperlink ref="J32" r:id="rId9" xr:uid="{00000000-0004-0000-0300-00000F000000}"/>
    <hyperlink ref="J35" r:id="rId10" xr:uid="{00000000-0004-0000-0300-000010000000}"/>
    <hyperlink ref="J36" r:id="rId11" xr:uid="{00000000-0004-0000-0300-000011000000}"/>
    <hyperlink ref="J38" r:id="rId12" xr:uid="{00000000-0004-0000-0300-000012000000}"/>
    <hyperlink ref="J9" r:id="rId13" display="https://www.olservice.ca/consulting-training/consulting/bibliotheque-trillium" xr:uid="{175DA92D-BEF2-4F45-B47C-C41E544EEB52}"/>
    <hyperlink ref="J10" r:id="rId14" display="https://www.olservice.ca/consulting-training/consulting/bibliotheque-trillium" xr:uid="{CA0A988F-93AB-4969-B82D-5FD54478F3D6}"/>
    <hyperlink ref="J12" r:id="rId15" display="https://www.olservice.ca/consulting-training/consulting/bibliotheque-trillium" xr:uid="{2EAEE8E1-682D-4E63-8FEE-0C0420CA6CB8}"/>
    <hyperlink ref="J14" r:id="rId16" display="https://www.olservice.ca/consulting-training/consulting/bibliotheque-trillium" xr:uid="{1EF214E3-F8AE-4165-998F-A29A7F8EE5C5}"/>
  </hyperlink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5"/>
  <sheetViews>
    <sheetView zoomScaleNormal="100" zoomScalePageLayoutView="60" workbookViewId="0">
      <selection activeCell="E3" sqref="E3:E8"/>
    </sheetView>
  </sheetViews>
  <sheetFormatPr defaultColWidth="8.7265625" defaultRowHeight="14.5" x14ac:dyDescent="0.35"/>
  <cols>
    <col min="1" max="1" width="6.7265625" style="138" customWidth="1"/>
    <col min="2" max="2" width="75.7265625" customWidth="1"/>
    <col min="3" max="3" width="63.81640625" style="95" customWidth="1"/>
    <col min="4" max="4" width="10.54296875" style="34" customWidth="1"/>
    <col min="5" max="7" width="14.1796875" style="34" customWidth="1"/>
    <col min="8" max="11" width="24.81640625" style="35" customWidth="1"/>
  </cols>
  <sheetData>
    <row r="1" spans="1:16" ht="70.5" customHeight="1" x14ac:dyDescent="0.35">
      <c r="A1" s="133"/>
      <c r="B1" s="36" t="s">
        <v>178</v>
      </c>
      <c r="C1" s="119" t="s">
        <v>331</v>
      </c>
      <c r="D1" s="98" t="s">
        <v>332</v>
      </c>
      <c r="E1" s="37" t="s">
        <v>179</v>
      </c>
      <c r="F1" s="37" t="s">
        <v>180</v>
      </c>
      <c r="G1" s="37" t="s">
        <v>538</v>
      </c>
      <c r="H1" s="37" t="s">
        <v>539</v>
      </c>
      <c r="I1" s="37" t="s">
        <v>181</v>
      </c>
      <c r="J1" s="37" t="s">
        <v>182</v>
      </c>
      <c r="K1" s="37" t="s">
        <v>183</v>
      </c>
      <c r="L1" s="6"/>
      <c r="M1" s="6"/>
      <c r="N1" s="6"/>
      <c r="O1" s="6"/>
      <c r="P1" s="6"/>
    </row>
    <row r="2" spans="1:16" ht="15.5" x14ac:dyDescent="0.35">
      <c r="A2" s="134"/>
      <c r="B2" s="38" t="s">
        <v>193</v>
      </c>
      <c r="C2" s="38"/>
      <c r="D2" s="61"/>
      <c r="E2" s="61"/>
      <c r="F2" s="61"/>
      <c r="G2" s="39"/>
      <c r="H2" s="62"/>
      <c r="I2" s="62"/>
      <c r="J2" s="62"/>
      <c r="K2" s="62"/>
      <c r="L2" s="63"/>
      <c r="M2" s="63"/>
      <c r="N2" s="6"/>
      <c r="O2" s="6"/>
      <c r="P2" s="6"/>
    </row>
    <row r="3" spans="1:16" ht="43.5" x14ac:dyDescent="0.35">
      <c r="A3" s="135">
        <v>7.1</v>
      </c>
      <c r="B3" s="112" t="s">
        <v>243</v>
      </c>
      <c r="C3" s="112"/>
      <c r="D3" s="109" t="s">
        <v>185</v>
      </c>
      <c r="E3" s="41"/>
      <c r="F3" s="41"/>
      <c r="G3" s="41"/>
      <c r="H3" s="42"/>
      <c r="I3" s="42"/>
      <c r="J3" s="44" t="s">
        <v>191</v>
      </c>
      <c r="K3" s="44" t="s">
        <v>194</v>
      </c>
      <c r="L3" s="64"/>
      <c r="M3" s="60"/>
    </row>
    <row r="4" spans="1:16" ht="43.5" x14ac:dyDescent="0.35">
      <c r="A4" s="135">
        <v>7.2</v>
      </c>
      <c r="B4" s="113" t="s">
        <v>365</v>
      </c>
      <c r="C4" s="114" t="s">
        <v>377</v>
      </c>
      <c r="D4" s="109" t="s">
        <v>185</v>
      </c>
      <c r="E4" s="41"/>
      <c r="F4" s="41"/>
      <c r="G4" s="41"/>
      <c r="H4" s="42"/>
      <c r="I4" s="42"/>
      <c r="J4" s="44" t="s">
        <v>186</v>
      </c>
      <c r="K4" s="44"/>
      <c r="L4" s="60"/>
      <c r="M4" s="60"/>
    </row>
    <row r="5" spans="1:16" ht="87" x14ac:dyDescent="0.35">
      <c r="A5" s="135">
        <v>7.3</v>
      </c>
      <c r="B5" s="113" t="s">
        <v>244</v>
      </c>
      <c r="C5" s="112"/>
      <c r="D5" s="109" t="s">
        <v>185</v>
      </c>
      <c r="E5" s="41"/>
      <c r="F5" s="41"/>
      <c r="G5" s="41"/>
      <c r="H5" s="42"/>
      <c r="I5" s="42"/>
      <c r="J5" s="42"/>
      <c r="K5" s="42"/>
    </row>
    <row r="6" spans="1:16" ht="72.5" x14ac:dyDescent="0.35">
      <c r="A6" s="135">
        <v>7.4</v>
      </c>
      <c r="B6" s="113" t="s">
        <v>366</v>
      </c>
      <c r="C6" s="114" t="s">
        <v>378</v>
      </c>
      <c r="D6" s="109" t="s">
        <v>185</v>
      </c>
      <c r="E6" s="41"/>
      <c r="F6" s="41"/>
      <c r="G6" s="41"/>
      <c r="H6" s="42"/>
      <c r="I6" s="42"/>
      <c r="J6" s="42"/>
      <c r="K6" s="42"/>
    </row>
    <row r="7" spans="1:16" ht="87" x14ac:dyDescent="0.35">
      <c r="A7" s="135">
        <v>7.5</v>
      </c>
      <c r="B7" s="113" t="s">
        <v>367</v>
      </c>
      <c r="C7" s="114" t="s">
        <v>379</v>
      </c>
      <c r="D7" s="109"/>
      <c r="E7" s="41"/>
      <c r="F7" s="41"/>
      <c r="G7" s="41"/>
      <c r="H7" s="42"/>
      <c r="I7" s="42"/>
      <c r="J7" s="44" t="s">
        <v>186</v>
      </c>
      <c r="K7" s="44"/>
    </row>
    <row r="8" spans="1:16" ht="58" x14ac:dyDescent="0.35">
      <c r="A8" s="135">
        <v>7.6</v>
      </c>
      <c r="B8" s="113" t="s">
        <v>368</v>
      </c>
      <c r="C8" s="114" t="s">
        <v>380</v>
      </c>
      <c r="D8" s="109"/>
      <c r="E8" s="41"/>
      <c r="F8" s="41"/>
      <c r="G8" s="41"/>
      <c r="H8" s="42"/>
      <c r="I8" s="42"/>
      <c r="J8" s="44" t="s">
        <v>195</v>
      </c>
      <c r="K8" s="44" t="s">
        <v>196</v>
      </c>
    </row>
    <row r="9" spans="1:16" ht="15.5" x14ac:dyDescent="0.35">
      <c r="A9" s="136"/>
      <c r="B9" s="115" t="s">
        <v>197</v>
      </c>
      <c r="C9" s="48"/>
      <c r="D9" s="110"/>
      <c r="E9" s="48"/>
      <c r="F9" s="48"/>
      <c r="G9" s="48"/>
      <c r="H9" s="48"/>
      <c r="I9" s="48"/>
      <c r="J9" s="48"/>
      <c r="K9" s="48"/>
    </row>
    <row r="10" spans="1:16" ht="58" x14ac:dyDescent="0.35">
      <c r="A10" s="135">
        <v>8.1</v>
      </c>
      <c r="B10" s="113" t="s">
        <v>369</v>
      </c>
      <c r="C10" s="114" t="s">
        <v>381</v>
      </c>
      <c r="D10" s="109"/>
      <c r="E10" s="41"/>
      <c r="F10" s="41">
        <v>1</v>
      </c>
      <c r="G10" s="41"/>
      <c r="H10" s="42"/>
      <c r="I10" s="42"/>
      <c r="J10" s="44" t="s">
        <v>198</v>
      </c>
      <c r="K10" s="44"/>
    </row>
    <row r="11" spans="1:16" ht="58" x14ac:dyDescent="0.35">
      <c r="A11" s="135">
        <v>8.1999999999999993</v>
      </c>
      <c r="B11" s="113" t="s">
        <v>245</v>
      </c>
      <c r="C11" s="112"/>
      <c r="D11" s="109"/>
      <c r="E11" s="41"/>
      <c r="F11" s="41">
        <v>4</v>
      </c>
      <c r="G11" s="41"/>
      <c r="H11" s="42"/>
      <c r="I11" s="42"/>
      <c r="J11" s="44"/>
      <c r="K11" s="44"/>
    </row>
    <row r="12" spans="1:16" ht="44" thickBot="1" x14ac:dyDescent="0.4">
      <c r="A12" s="135">
        <v>8.3000000000000007</v>
      </c>
      <c r="B12" s="113" t="s">
        <v>246</v>
      </c>
      <c r="C12" s="116"/>
      <c r="D12" s="109"/>
      <c r="E12" s="41"/>
      <c r="F12" s="41"/>
      <c r="G12" s="41"/>
      <c r="H12" s="42"/>
      <c r="I12" s="42"/>
      <c r="J12" s="80" t="s">
        <v>247</v>
      </c>
      <c r="K12" s="44"/>
    </row>
    <row r="13" spans="1:16" ht="102" thickBot="1" x14ac:dyDescent="0.4">
      <c r="A13" s="135">
        <v>8.4</v>
      </c>
      <c r="B13" s="113" t="s">
        <v>370</v>
      </c>
      <c r="C13" s="112"/>
      <c r="D13" s="109"/>
      <c r="E13" s="41"/>
      <c r="F13" s="41"/>
      <c r="G13" s="41"/>
      <c r="H13" s="42"/>
      <c r="I13" s="42"/>
      <c r="J13" s="79" t="s">
        <v>248</v>
      </c>
      <c r="K13" s="44"/>
    </row>
    <row r="14" spans="1:16" ht="15.5" x14ac:dyDescent="0.35">
      <c r="A14" s="136"/>
      <c r="B14" s="115" t="s">
        <v>199</v>
      </c>
      <c r="C14" s="48"/>
      <c r="D14" s="110"/>
      <c r="E14" s="47"/>
      <c r="F14" s="47"/>
      <c r="G14" s="47"/>
      <c r="H14" s="48"/>
      <c r="I14" s="48"/>
      <c r="J14" s="48"/>
      <c r="K14" s="48"/>
    </row>
    <row r="15" spans="1:16" ht="43.5" x14ac:dyDescent="0.35">
      <c r="A15" s="135">
        <v>9.1</v>
      </c>
      <c r="B15" s="113" t="s">
        <v>371</v>
      </c>
      <c r="C15" s="114" t="s">
        <v>382</v>
      </c>
      <c r="D15" s="109"/>
      <c r="E15" s="41"/>
      <c r="F15" s="41"/>
      <c r="G15" s="41"/>
      <c r="H15" s="42"/>
      <c r="I15" s="42"/>
      <c r="J15" s="44" t="s">
        <v>200</v>
      </c>
      <c r="K15" s="44"/>
    </row>
    <row r="16" spans="1:16" ht="87" x14ac:dyDescent="0.35">
      <c r="A16" s="135">
        <v>9.1999999999999993</v>
      </c>
      <c r="B16" s="113" t="s">
        <v>249</v>
      </c>
      <c r="C16" s="112"/>
      <c r="D16" s="109"/>
      <c r="E16" s="41"/>
      <c r="F16" s="41"/>
      <c r="G16" s="41"/>
      <c r="H16" s="42"/>
      <c r="I16" s="42"/>
      <c r="J16" s="42"/>
      <c r="K16" s="42"/>
    </row>
    <row r="17" spans="1:11" ht="15.5" x14ac:dyDescent="0.35">
      <c r="A17" s="136"/>
      <c r="B17" s="115" t="s">
        <v>202</v>
      </c>
      <c r="C17" s="117"/>
      <c r="D17" s="111"/>
      <c r="E17" s="47"/>
      <c r="F17" s="47"/>
      <c r="G17" s="47"/>
      <c r="H17" s="48"/>
      <c r="I17" s="48"/>
      <c r="J17" s="48"/>
      <c r="K17" s="48"/>
    </row>
    <row r="18" spans="1:11" ht="58" x14ac:dyDescent="0.35">
      <c r="A18" s="135">
        <v>10.1</v>
      </c>
      <c r="B18" s="113" t="s">
        <v>372</v>
      </c>
      <c r="C18" s="114" t="s">
        <v>383</v>
      </c>
      <c r="D18" s="109" t="s">
        <v>353</v>
      </c>
      <c r="E18" s="41"/>
      <c r="F18" s="41"/>
      <c r="G18" s="41"/>
      <c r="H18" s="42"/>
      <c r="I18" s="42"/>
      <c r="J18" s="42"/>
      <c r="K18" s="42"/>
    </row>
    <row r="19" spans="1:11" ht="58" x14ac:dyDescent="0.35">
      <c r="A19" s="135">
        <v>10.199999999999999</v>
      </c>
      <c r="B19" s="113" t="s">
        <v>251</v>
      </c>
      <c r="C19" s="112"/>
      <c r="D19" s="109"/>
      <c r="E19" s="41"/>
      <c r="F19" s="41"/>
      <c r="G19" s="41"/>
      <c r="H19" s="42"/>
      <c r="I19" s="42"/>
      <c r="J19" s="44" t="s">
        <v>186</v>
      </c>
      <c r="K19" s="44"/>
    </row>
    <row r="20" spans="1:11" ht="58" x14ac:dyDescent="0.35">
      <c r="A20" s="135">
        <v>10.3</v>
      </c>
      <c r="B20" s="113" t="s">
        <v>252</v>
      </c>
      <c r="C20" s="114"/>
      <c r="D20" s="109"/>
      <c r="E20" s="41"/>
      <c r="F20" s="41"/>
      <c r="G20" s="41"/>
      <c r="H20" s="42"/>
      <c r="I20" s="42"/>
      <c r="J20" s="44" t="s">
        <v>186</v>
      </c>
      <c r="K20" s="44"/>
    </row>
    <row r="21" spans="1:11" ht="72.5" x14ac:dyDescent="0.35">
      <c r="A21" s="135">
        <v>10.4</v>
      </c>
      <c r="B21" s="113" t="s">
        <v>373</v>
      </c>
      <c r="C21" s="114" t="s">
        <v>384</v>
      </c>
      <c r="D21" s="109" t="s">
        <v>185</v>
      </c>
      <c r="E21" s="41"/>
      <c r="F21" s="41"/>
      <c r="G21" s="41"/>
      <c r="H21" s="42"/>
      <c r="I21" s="42"/>
      <c r="J21" s="44"/>
      <c r="K21" s="44"/>
    </row>
    <row r="22" spans="1:11" ht="116" x14ac:dyDescent="0.35">
      <c r="A22" s="135">
        <v>10.5</v>
      </c>
      <c r="B22" s="113" t="s">
        <v>374</v>
      </c>
      <c r="C22" s="114" t="s">
        <v>385</v>
      </c>
      <c r="D22" s="109" t="s">
        <v>185</v>
      </c>
      <c r="E22" s="41"/>
      <c r="F22" s="41"/>
      <c r="G22" s="41"/>
      <c r="H22" s="42"/>
      <c r="I22" s="42"/>
      <c r="J22" s="44"/>
      <c r="K22" s="44"/>
    </row>
    <row r="23" spans="1:11" ht="159.5" x14ac:dyDescent="0.35">
      <c r="A23" s="135">
        <v>10.6</v>
      </c>
      <c r="B23" s="112" t="s">
        <v>375</v>
      </c>
      <c r="C23" s="114" t="s">
        <v>386</v>
      </c>
      <c r="D23" s="109"/>
      <c r="E23" s="41"/>
      <c r="F23" s="41"/>
      <c r="G23" s="41"/>
      <c r="H23" s="42"/>
      <c r="I23" s="42"/>
      <c r="J23" s="44"/>
      <c r="K23" s="44"/>
    </row>
    <row r="24" spans="1:11" ht="15.5" x14ac:dyDescent="0.35">
      <c r="A24" s="136"/>
      <c r="B24" s="115" t="s">
        <v>203</v>
      </c>
      <c r="C24" s="117"/>
      <c r="D24" s="111"/>
      <c r="E24" s="47"/>
      <c r="F24" s="47"/>
      <c r="G24" s="47"/>
      <c r="H24" s="48"/>
      <c r="I24" s="48"/>
      <c r="J24" s="48"/>
      <c r="K24" s="48"/>
    </row>
    <row r="25" spans="1:11" ht="87" x14ac:dyDescent="0.35">
      <c r="A25" s="135">
        <v>11.1</v>
      </c>
      <c r="B25" s="113" t="s">
        <v>376</v>
      </c>
      <c r="C25" s="114" t="s">
        <v>387</v>
      </c>
      <c r="D25" s="109" t="s">
        <v>185</v>
      </c>
      <c r="E25" s="41"/>
      <c r="F25" s="41"/>
      <c r="G25" s="41"/>
      <c r="H25" s="42"/>
      <c r="I25" s="42"/>
      <c r="J25" s="44" t="s">
        <v>186</v>
      </c>
      <c r="K25" s="44"/>
    </row>
    <row r="26" spans="1:11" ht="43.5" x14ac:dyDescent="0.35">
      <c r="A26" s="135">
        <v>11.2</v>
      </c>
      <c r="B26" s="113" t="s">
        <v>253</v>
      </c>
      <c r="C26" s="114"/>
      <c r="D26" s="109"/>
      <c r="E26" s="41"/>
      <c r="F26" s="41"/>
      <c r="G26" s="41"/>
      <c r="H26" s="42"/>
      <c r="I26" s="42"/>
      <c r="J26" s="44" t="s">
        <v>198</v>
      </c>
      <c r="K26" s="44"/>
    </row>
    <row r="27" spans="1:11" ht="43.5" x14ac:dyDescent="0.35">
      <c r="A27" s="135">
        <v>11.3</v>
      </c>
      <c r="B27" s="113" t="s">
        <v>254</v>
      </c>
      <c r="C27" s="114"/>
      <c r="D27" s="109"/>
      <c r="E27" s="41"/>
      <c r="F27" s="41"/>
      <c r="G27" s="41"/>
      <c r="H27" s="42"/>
      <c r="I27" s="42"/>
      <c r="J27" s="44" t="s">
        <v>186</v>
      </c>
      <c r="K27" s="44"/>
    </row>
    <row r="28" spans="1:11" ht="87" x14ac:dyDescent="0.35">
      <c r="A28" s="135">
        <v>11.4</v>
      </c>
      <c r="B28" s="113" t="s">
        <v>255</v>
      </c>
      <c r="C28" s="112"/>
      <c r="D28" s="109"/>
      <c r="E28" s="41"/>
      <c r="F28" s="41"/>
      <c r="G28" s="41"/>
      <c r="H28" s="42"/>
      <c r="I28" s="42"/>
      <c r="J28" s="44" t="s">
        <v>186</v>
      </c>
      <c r="K28" s="44"/>
    </row>
    <row r="29" spans="1:11" ht="101.5" x14ac:dyDescent="0.35">
      <c r="A29" s="135">
        <v>11.5</v>
      </c>
      <c r="B29" s="113" t="s">
        <v>256</v>
      </c>
      <c r="C29" s="118"/>
      <c r="D29" s="109"/>
      <c r="E29" s="41"/>
      <c r="F29" s="41"/>
      <c r="G29" s="108"/>
      <c r="H29" s="42"/>
      <c r="I29" s="42"/>
      <c r="J29" s="44" t="s">
        <v>186</v>
      </c>
      <c r="K29" s="44"/>
    </row>
    <row r="30" spans="1:11" x14ac:dyDescent="0.35">
      <c r="A30" s="137"/>
      <c r="B30" s="50"/>
      <c r="C30" s="50"/>
      <c r="D30" s="51"/>
      <c r="E30" s="50"/>
      <c r="F30" s="50"/>
      <c r="G30" s="50"/>
      <c r="H30" s="50"/>
      <c r="I30" s="53"/>
      <c r="J30" s="53"/>
      <c r="K30" s="53"/>
    </row>
    <row r="31" spans="1:11" x14ac:dyDescent="0.35">
      <c r="C31" s="60"/>
    </row>
    <row r="32" spans="1:11" x14ac:dyDescent="0.35">
      <c r="C32" s="58"/>
    </row>
    <row r="33" spans="3:3" x14ac:dyDescent="0.35">
      <c r="C33" s="60"/>
    </row>
    <row r="34" spans="3:3" x14ac:dyDescent="0.35">
      <c r="C34" s="60"/>
    </row>
    <row r="35" spans="3:3" x14ac:dyDescent="0.35">
      <c r="C35" s="60"/>
    </row>
  </sheetData>
  <dataValidations count="2">
    <dataValidation type="list" allowBlank="1" showInputMessage="1" showErrorMessage="1" errorTitle="Invalid entry" error="Please enter a &quot;y&quot; or &quot;n&quot;, or choose an option from the drop down. " prompt="Veuillez indiquer si vous avez adopté cette politique en sélectionnant une option dans le menu déroulant." sqref="E18:E23 E25:E29 E10:E13 E15:E16 E3:E8" xr:uid="{0743CA25-1C64-4E84-B375-3BA52E63AAC6}">
      <formula1>"O,N,S.O."</formula1>
    </dataValidation>
    <dataValidation type="list" allowBlank="1" showInputMessage="1" showErrorMessage="1" errorTitle="Invalid Entry" error="Please input a number between 0 and 4 or make a selection from the drop down list." prompt="Veuillez utiliser le menu déroulant pour sélectionner un numéro où :  _x000a_0=aucune révision _x000a_1=révision mineure  _x000a_4=révision majeure" sqref="F10:F13 F15:F16 F18:F23 F25:F29 F3:F8" xr:uid="{6CE81494-9333-4DDD-94CD-B831E311C226}">
      <formula1>"0,1,2,3,4"</formula1>
    </dataValidation>
  </dataValidations>
  <hyperlinks>
    <hyperlink ref="J3" r:id="rId1" xr:uid="{00000000-0004-0000-0400-000000000000}"/>
    <hyperlink ref="K3" r:id="rId2" xr:uid="{00000000-0004-0000-0400-000001000000}"/>
    <hyperlink ref="J4" r:id="rId3" xr:uid="{00000000-0004-0000-0400-000002000000}"/>
    <hyperlink ref="J7" r:id="rId4" xr:uid="{00000000-0004-0000-0400-000003000000}"/>
    <hyperlink ref="J8" r:id="rId5" xr:uid="{00000000-0004-0000-0400-000004000000}"/>
    <hyperlink ref="K8" r:id="rId6" xr:uid="{00000000-0004-0000-0400-000005000000}"/>
    <hyperlink ref="J10" r:id="rId7" xr:uid="{00000000-0004-0000-0400-000007000000}"/>
    <hyperlink ref="J15" r:id="rId8" xr:uid="{00000000-0004-0000-0400-00000C000000}"/>
    <hyperlink ref="J19" r:id="rId9" xr:uid="{00000000-0004-0000-0400-00000F000000}"/>
    <hyperlink ref="J20" r:id="rId10" xr:uid="{00000000-0004-0000-0400-000010000000}"/>
    <hyperlink ref="J25" r:id="rId11" xr:uid="{00000000-0004-0000-0400-000011000000}"/>
    <hyperlink ref="J26" r:id="rId12" xr:uid="{00000000-0004-0000-0400-000012000000}"/>
    <hyperlink ref="J27" r:id="rId13" xr:uid="{00000000-0004-0000-0400-000013000000}"/>
    <hyperlink ref="J28" r:id="rId14" xr:uid="{00000000-0004-0000-0400-000014000000}"/>
    <hyperlink ref="J29" r:id="rId15" xr:uid="{00000000-0004-0000-0400-000015000000}"/>
    <hyperlink ref="J12" r:id="rId16" display="https://ontariopubliclibraryguidelines.ca/wp-content/uploads/2021/12/8.5-Blue-Mountains-Inventory.pdf" xr:uid="{ADE99170-3CAC-4497-B1B0-651D706347E5}"/>
    <hyperlink ref="J13" r:id="rId17" display="https://ontariopubliclibraryguidelines.ca/wp-content/uploads/2021/12/8.5-Collection-Maintenance-West-Perth.docx" xr:uid="{731EE834-BB48-45C7-86BF-CD7BA526FD1F}"/>
  </hyperlinks>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
  <sheetViews>
    <sheetView topLeftCell="A11" zoomScaleNormal="100" zoomScalePageLayoutView="60" workbookViewId="0">
      <selection activeCell="E14" sqref="E14:E24"/>
    </sheetView>
  </sheetViews>
  <sheetFormatPr defaultColWidth="8.7265625" defaultRowHeight="14.5" x14ac:dyDescent="0.35"/>
  <cols>
    <col min="1" max="1" width="6.26953125" style="143" customWidth="1"/>
    <col min="2" max="2" width="75.7265625" customWidth="1"/>
    <col min="3" max="3" width="63" customWidth="1"/>
    <col min="4" max="4" width="10.54296875" style="34" customWidth="1"/>
    <col min="5" max="7" width="14.1796875" style="34" customWidth="1"/>
    <col min="8" max="10" width="24.81640625" style="35" customWidth="1"/>
  </cols>
  <sheetData>
    <row r="1" spans="1:15" ht="52.5" x14ac:dyDescent="0.35">
      <c r="A1" s="139"/>
      <c r="B1" s="36" t="s">
        <v>178</v>
      </c>
      <c r="C1" s="98" t="s">
        <v>331</v>
      </c>
      <c r="D1" s="98" t="s">
        <v>332</v>
      </c>
      <c r="E1" s="37" t="s">
        <v>309</v>
      </c>
      <c r="F1" s="37" t="s">
        <v>180</v>
      </c>
      <c r="G1" s="37" t="s">
        <v>538</v>
      </c>
      <c r="H1" s="37" t="s">
        <v>539</v>
      </c>
      <c r="I1" s="37" t="s">
        <v>181</v>
      </c>
      <c r="J1" s="37" t="s">
        <v>182</v>
      </c>
      <c r="K1" s="6"/>
      <c r="L1" s="6"/>
      <c r="M1" s="6"/>
      <c r="N1" s="6"/>
      <c r="O1" s="6"/>
    </row>
    <row r="2" spans="1:15" ht="15.5" x14ac:dyDescent="0.35">
      <c r="A2" s="140"/>
      <c r="B2" s="65" t="s">
        <v>204</v>
      </c>
      <c r="C2" s="65"/>
      <c r="D2" s="66"/>
      <c r="E2" s="66"/>
      <c r="F2" s="66"/>
      <c r="G2" s="39"/>
      <c r="H2" s="67"/>
      <c r="I2" s="68"/>
      <c r="J2" s="68"/>
      <c r="K2" s="6"/>
      <c r="L2" s="6"/>
      <c r="M2" s="6"/>
      <c r="N2" s="6"/>
      <c r="O2" s="6"/>
    </row>
    <row r="3" spans="1:15" ht="72.5" x14ac:dyDescent="0.35">
      <c r="A3" s="135">
        <v>12.1</v>
      </c>
      <c r="B3" s="113" t="s">
        <v>257</v>
      </c>
      <c r="C3" s="112"/>
      <c r="D3" s="81" t="s">
        <v>353</v>
      </c>
      <c r="E3" s="41"/>
      <c r="F3" s="41"/>
      <c r="G3" s="41"/>
      <c r="H3" s="42"/>
      <c r="I3" s="42"/>
      <c r="J3" s="44" t="s">
        <v>191</v>
      </c>
    </row>
    <row r="4" spans="1:15" ht="43.5" x14ac:dyDescent="0.35">
      <c r="A4" s="135">
        <v>12.2</v>
      </c>
      <c r="B4" s="113" t="s">
        <v>388</v>
      </c>
      <c r="C4" s="114" t="s">
        <v>407</v>
      </c>
      <c r="D4" s="81" t="s">
        <v>353</v>
      </c>
      <c r="E4" s="41"/>
      <c r="F4" s="41"/>
      <c r="G4" s="41"/>
      <c r="H4" s="42"/>
      <c r="I4" s="42"/>
      <c r="J4" s="44" t="s">
        <v>186</v>
      </c>
    </row>
    <row r="5" spans="1:15" ht="43.5" x14ac:dyDescent="0.35">
      <c r="A5" s="135">
        <v>12.3</v>
      </c>
      <c r="B5" s="113" t="s">
        <v>389</v>
      </c>
      <c r="C5" s="114" t="s">
        <v>407</v>
      </c>
      <c r="D5" s="81" t="s">
        <v>353</v>
      </c>
      <c r="E5" s="41"/>
      <c r="F5" s="41"/>
      <c r="G5" s="41"/>
      <c r="H5" s="42"/>
      <c r="I5" s="42"/>
      <c r="J5" s="44" t="s">
        <v>191</v>
      </c>
    </row>
    <row r="6" spans="1:15" ht="43.5" x14ac:dyDescent="0.35">
      <c r="A6" s="135">
        <v>12.4</v>
      </c>
      <c r="B6" s="113" t="s">
        <v>390</v>
      </c>
      <c r="C6" s="114" t="s">
        <v>407</v>
      </c>
      <c r="D6" s="81" t="s">
        <v>353</v>
      </c>
      <c r="E6" s="41"/>
      <c r="F6" s="41"/>
      <c r="G6" s="41"/>
      <c r="H6" s="42"/>
      <c r="I6" s="42"/>
      <c r="J6" s="44" t="s">
        <v>191</v>
      </c>
    </row>
    <row r="7" spans="1:15" ht="58" x14ac:dyDescent="0.35">
      <c r="A7" s="135">
        <v>12.5</v>
      </c>
      <c r="B7" s="113" t="s">
        <v>258</v>
      </c>
      <c r="C7" s="112"/>
      <c r="D7" s="81"/>
      <c r="E7" s="41"/>
      <c r="F7" s="41"/>
      <c r="G7" s="41"/>
      <c r="H7" s="42"/>
      <c r="I7" s="42"/>
      <c r="J7" s="44" t="s">
        <v>191</v>
      </c>
    </row>
    <row r="8" spans="1:15" ht="15.5" x14ac:dyDescent="0.35">
      <c r="A8" s="136"/>
      <c r="B8" s="115" t="s">
        <v>205</v>
      </c>
      <c r="C8" s="115"/>
      <c r="D8" s="46"/>
      <c r="E8" s="47"/>
      <c r="F8" s="47"/>
      <c r="G8" s="48"/>
      <c r="H8" s="48"/>
      <c r="I8" s="48"/>
      <c r="J8" s="48"/>
    </row>
    <row r="9" spans="1:15" ht="72.5" x14ac:dyDescent="0.35">
      <c r="A9" s="135">
        <v>13.1</v>
      </c>
      <c r="B9" s="113" t="s">
        <v>259</v>
      </c>
      <c r="C9" s="112"/>
      <c r="D9" s="81" t="s">
        <v>185</v>
      </c>
      <c r="E9" s="41"/>
      <c r="F9" s="41"/>
      <c r="G9" s="41"/>
      <c r="H9" s="42"/>
      <c r="I9" s="42"/>
      <c r="J9" s="44" t="s">
        <v>191</v>
      </c>
    </row>
    <row r="10" spans="1:15" ht="58" x14ac:dyDescent="0.35">
      <c r="A10" s="135">
        <v>13.2</v>
      </c>
      <c r="B10" s="113" t="s">
        <v>260</v>
      </c>
      <c r="C10" s="112"/>
      <c r="D10" s="81" t="s">
        <v>185</v>
      </c>
      <c r="E10" s="41"/>
      <c r="F10" s="41"/>
      <c r="G10" s="41"/>
      <c r="H10" s="42"/>
      <c r="I10" s="42"/>
      <c r="J10" s="44" t="s">
        <v>191</v>
      </c>
    </row>
    <row r="11" spans="1:15" ht="72.5" x14ac:dyDescent="0.35">
      <c r="A11" s="135">
        <v>13.3</v>
      </c>
      <c r="B11" s="113" t="s">
        <v>261</v>
      </c>
      <c r="C11" s="112"/>
      <c r="D11" s="81" t="s">
        <v>185</v>
      </c>
      <c r="E11" s="41"/>
      <c r="F11" s="41"/>
      <c r="G11" s="41"/>
      <c r="H11" s="42"/>
      <c r="I11" s="42"/>
      <c r="J11" s="44" t="s">
        <v>191</v>
      </c>
    </row>
    <row r="12" spans="1:15" ht="101.5" x14ac:dyDescent="0.35">
      <c r="A12" s="135">
        <v>13.4</v>
      </c>
      <c r="B12" s="113" t="s">
        <v>391</v>
      </c>
      <c r="C12" s="114" t="s">
        <v>408</v>
      </c>
      <c r="D12" s="81" t="s">
        <v>185</v>
      </c>
      <c r="E12" s="41"/>
      <c r="F12" s="41"/>
      <c r="G12" s="41"/>
      <c r="H12" s="42"/>
      <c r="I12" s="42"/>
      <c r="J12" s="44" t="s">
        <v>191</v>
      </c>
    </row>
    <row r="13" spans="1:15" ht="15.5" x14ac:dyDescent="0.35">
      <c r="A13" s="136"/>
      <c r="B13" s="115" t="s">
        <v>206</v>
      </c>
      <c r="C13" s="115"/>
      <c r="D13" s="46"/>
      <c r="E13" s="47"/>
      <c r="F13" s="47"/>
      <c r="G13" s="48"/>
      <c r="H13" s="48"/>
      <c r="I13" s="48"/>
      <c r="J13" s="48"/>
    </row>
    <row r="14" spans="1:15" ht="58" x14ac:dyDescent="0.35">
      <c r="A14" s="135">
        <v>14.1</v>
      </c>
      <c r="B14" s="113" t="s">
        <v>392</v>
      </c>
      <c r="C14" s="112"/>
      <c r="D14" s="81" t="s">
        <v>185</v>
      </c>
      <c r="E14" s="41"/>
      <c r="F14" s="41"/>
      <c r="G14" s="41"/>
      <c r="H14" s="42"/>
      <c r="I14" s="42"/>
      <c r="J14" s="44" t="s">
        <v>191</v>
      </c>
    </row>
    <row r="15" spans="1:15" ht="58" x14ac:dyDescent="0.35">
      <c r="A15" s="135">
        <v>14.2</v>
      </c>
      <c r="B15" s="113" t="s">
        <v>262</v>
      </c>
      <c r="C15" s="112"/>
      <c r="D15" s="81" t="s">
        <v>353</v>
      </c>
      <c r="E15" s="41"/>
      <c r="F15" s="41"/>
      <c r="G15" s="41"/>
      <c r="H15" s="42"/>
      <c r="I15" s="42"/>
      <c r="J15" s="44" t="s">
        <v>191</v>
      </c>
    </row>
    <row r="16" spans="1:15" ht="87" x14ac:dyDescent="0.35">
      <c r="A16" s="135">
        <v>14.3</v>
      </c>
      <c r="B16" s="113" t="s">
        <v>393</v>
      </c>
      <c r="C16" s="114" t="s">
        <v>409</v>
      </c>
      <c r="D16" s="81"/>
      <c r="E16" s="41"/>
      <c r="F16" s="41"/>
      <c r="G16" s="41"/>
      <c r="H16" s="42"/>
      <c r="I16" s="42"/>
      <c r="J16" s="44" t="s">
        <v>191</v>
      </c>
    </row>
    <row r="17" spans="1:10" ht="87" x14ac:dyDescent="0.35">
      <c r="A17" s="135">
        <v>14.4</v>
      </c>
      <c r="B17" s="113" t="s">
        <v>394</v>
      </c>
      <c r="C17" s="114" t="s">
        <v>410</v>
      </c>
      <c r="D17" s="81"/>
      <c r="E17" s="41"/>
      <c r="F17" s="41"/>
      <c r="G17" s="41"/>
      <c r="H17" s="42"/>
      <c r="I17" s="42"/>
      <c r="J17" s="44" t="s">
        <v>191</v>
      </c>
    </row>
    <row r="18" spans="1:10" ht="87" x14ac:dyDescent="0.35">
      <c r="A18" s="135">
        <v>14.5</v>
      </c>
      <c r="B18" s="113" t="s">
        <v>263</v>
      </c>
      <c r="C18" s="112"/>
      <c r="D18" s="81" t="s">
        <v>185</v>
      </c>
      <c r="E18" s="41"/>
      <c r="F18" s="41"/>
      <c r="G18" s="41"/>
      <c r="H18" s="42"/>
      <c r="I18" s="42"/>
      <c r="J18" s="44" t="s">
        <v>191</v>
      </c>
    </row>
    <row r="19" spans="1:10" ht="30" customHeight="1" x14ac:dyDescent="0.35">
      <c r="A19" s="135">
        <v>14.6</v>
      </c>
      <c r="B19" s="113" t="s">
        <v>395</v>
      </c>
      <c r="C19" s="114" t="s">
        <v>411</v>
      </c>
      <c r="D19" s="81"/>
      <c r="E19" s="41"/>
      <c r="F19" s="41"/>
      <c r="G19" s="41"/>
      <c r="H19" s="42"/>
      <c r="I19" s="42"/>
      <c r="J19" s="44" t="s">
        <v>191</v>
      </c>
    </row>
    <row r="20" spans="1:10" ht="145" x14ac:dyDescent="0.35">
      <c r="A20" s="135">
        <v>14.7</v>
      </c>
      <c r="B20" s="112" t="s">
        <v>396</v>
      </c>
      <c r="C20" s="120" t="s">
        <v>412</v>
      </c>
      <c r="D20" s="81"/>
      <c r="E20" s="41"/>
      <c r="F20" s="41"/>
      <c r="G20" s="41"/>
      <c r="H20" s="42"/>
      <c r="I20" s="42"/>
      <c r="J20" s="44" t="s">
        <v>191</v>
      </c>
    </row>
    <row r="21" spans="1:10" ht="58" x14ac:dyDescent="0.35">
      <c r="A21" s="135">
        <v>14.8</v>
      </c>
      <c r="B21" s="113" t="s">
        <v>397</v>
      </c>
      <c r="C21" s="114" t="s">
        <v>413</v>
      </c>
      <c r="D21" s="81"/>
      <c r="E21" s="41"/>
      <c r="F21" s="41"/>
      <c r="G21" s="41"/>
      <c r="H21" s="42"/>
      <c r="I21" s="42"/>
      <c r="J21" s="44" t="s">
        <v>191</v>
      </c>
    </row>
    <row r="22" spans="1:10" ht="58" x14ac:dyDescent="0.35">
      <c r="A22" s="135">
        <v>14.9</v>
      </c>
      <c r="B22" s="113" t="s">
        <v>398</v>
      </c>
      <c r="C22" s="169" t="s">
        <v>414</v>
      </c>
      <c r="D22" s="81" t="s">
        <v>185</v>
      </c>
      <c r="E22" s="41"/>
      <c r="F22" s="106"/>
      <c r="G22" s="41"/>
      <c r="H22" s="122"/>
      <c r="I22" s="122"/>
      <c r="J22" s="123" t="s">
        <v>191</v>
      </c>
    </row>
    <row r="23" spans="1:10" ht="72.5" x14ac:dyDescent="0.35">
      <c r="A23" s="124">
        <v>14.1</v>
      </c>
      <c r="B23" s="113" t="s">
        <v>399</v>
      </c>
      <c r="C23" s="169"/>
      <c r="D23" s="81" t="s">
        <v>185</v>
      </c>
      <c r="E23" s="41"/>
      <c r="F23" s="106"/>
      <c r="G23" s="41"/>
      <c r="H23" s="122"/>
      <c r="I23" s="122"/>
      <c r="J23" s="123"/>
    </row>
    <row r="24" spans="1:10" ht="72.5" x14ac:dyDescent="0.35">
      <c r="A24" s="124">
        <v>14.11</v>
      </c>
      <c r="B24" s="113" t="s">
        <v>400</v>
      </c>
      <c r="C24" s="169"/>
      <c r="D24" s="81" t="s">
        <v>185</v>
      </c>
      <c r="E24" s="41"/>
      <c r="F24" s="106"/>
      <c r="G24" s="41"/>
      <c r="H24" s="122"/>
      <c r="I24" s="122"/>
      <c r="J24" s="123"/>
    </row>
    <row r="25" spans="1:10" ht="101.5" x14ac:dyDescent="0.35">
      <c r="A25" s="124">
        <v>14.12</v>
      </c>
      <c r="B25" s="113" t="s">
        <v>401</v>
      </c>
      <c r="C25" s="169"/>
      <c r="D25" s="81" t="s">
        <v>185</v>
      </c>
      <c r="E25" s="41"/>
      <c r="F25" s="106"/>
      <c r="G25" s="41"/>
      <c r="H25" s="122"/>
      <c r="I25" s="122"/>
      <c r="J25" s="123"/>
    </row>
    <row r="26" spans="1:10" ht="116" x14ac:dyDescent="0.35">
      <c r="A26" s="124">
        <v>14.13</v>
      </c>
      <c r="B26" s="112" t="s">
        <v>402</v>
      </c>
      <c r="C26" s="112"/>
      <c r="D26" s="81" t="s">
        <v>185</v>
      </c>
      <c r="E26" s="41"/>
      <c r="F26" s="41"/>
      <c r="G26" s="41"/>
      <c r="H26" s="42"/>
      <c r="I26" s="42"/>
      <c r="J26" s="44"/>
    </row>
    <row r="27" spans="1:10" ht="15.5" x14ac:dyDescent="0.35">
      <c r="A27" s="136"/>
      <c r="B27" s="115" t="s">
        <v>207</v>
      </c>
      <c r="C27" s="115"/>
      <c r="D27" s="46"/>
      <c r="E27" s="47"/>
      <c r="F27" s="47"/>
      <c r="G27" s="47"/>
      <c r="H27" s="48"/>
      <c r="I27" s="48"/>
      <c r="J27" s="48"/>
    </row>
    <row r="28" spans="1:10" ht="43.5" x14ac:dyDescent="0.35">
      <c r="A28" s="135">
        <v>15.1</v>
      </c>
      <c r="B28" s="113" t="s">
        <v>403</v>
      </c>
      <c r="C28" s="112"/>
      <c r="D28" s="81" t="s">
        <v>185</v>
      </c>
      <c r="E28" s="41"/>
      <c r="F28" s="41"/>
      <c r="G28" s="41"/>
      <c r="H28" s="42"/>
      <c r="I28" s="42"/>
      <c r="J28" s="44" t="s">
        <v>191</v>
      </c>
    </row>
    <row r="29" spans="1:10" ht="72.5" x14ac:dyDescent="0.35">
      <c r="A29" s="135">
        <v>15.2</v>
      </c>
      <c r="B29" s="113" t="s">
        <v>404</v>
      </c>
      <c r="C29" s="112"/>
      <c r="D29" s="81" t="s">
        <v>185</v>
      </c>
      <c r="E29" s="41"/>
      <c r="F29" s="41"/>
      <c r="G29" s="41"/>
      <c r="H29" s="42"/>
      <c r="I29" s="42"/>
      <c r="J29" s="44" t="s">
        <v>208</v>
      </c>
    </row>
    <row r="30" spans="1:10" ht="43.5" x14ac:dyDescent="0.35">
      <c r="A30" s="135">
        <v>15.3</v>
      </c>
      <c r="B30" s="113" t="s">
        <v>405</v>
      </c>
      <c r="C30" s="114" t="s">
        <v>415</v>
      </c>
      <c r="D30" s="81" t="s">
        <v>185</v>
      </c>
      <c r="E30" s="41"/>
      <c r="F30" s="41"/>
      <c r="G30" s="41"/>
      <c r="H30" s="42"/>
      <c r="I30" s="42"/>
      <c r="J30" s="42"/>
    </row>
    <row r="31" spans="1:10" ht="43.5" x14ac:dyDescent="0.35">
      <c r="A31" s="135">
        <v>15.4</v>
      </c>
      <c r="B31" s="113" t="s">
        <v>406</v>
      </c>
      <c r="C31" s="114" t="s">
        <v>416</v>
      </c>
      <c r="D31" s="81" t="s">
        <v>185</v>
      </c>
      <c r="E31" s="41"/>
      <c r="F31" s="41"/>
      <c r="G31" s="41"/>
      <c r="H31" s="42"/>
      <c r="I31" s="42"/>
      <c r="J31" s="44" t="s">
        <v>191</v>
      </c>
    </row>
    <row r="32" spans="1:10" ht="58" x14ac:dyDescent="0.35">
      <c r="A32" s="135">
        <v>15.5</v>
      </c>
      <c r="B32" s="113" t="s">
        <v>264</v>
      </c>
      <c r="C32" s="114"/>
      <c r="D32" s="81"/>
      <c r="E32" s="41"/>
      <c r="F32" s="41"/>
      <c r="G32" s="41"/>
      <c r="H32" s="42"/>
      <c r="I32" s="42"/>
      <c r="J32" s="44"/>
    </row>
    <row r="33" spans="1:10" ht="87" x14ac:dyDescent="0.35">
      <c r="A33" s="135">
        <v>15.6</v>
      </c>
      <c r="B33" s="113" t="s">
        <v>417</v>
      </c>
      <c r="C33" s="114" t="s">
        <v>418</v>
      </c>
      <c r="D33" s="81"/>
      <c r="E33" s="41"/>
      <c r="F33" s="41"/>
      <c r="G33" s="41"/>
      <c r="H33" s="42"/>
      <c r="I33" s="42"/>
      <c r="J33" s="44"/>
    </row>
    <row r="34" spans="1:10" x14ac:dyDescent="0.35">
      <c r="A34" s="141"/>
      <c r="B34" s="50"/>
      <c r="C34" s="50"/>
      <c r="D34" s="51"/>
      <c r="E34" s="51"/>
      <c r="F34" s="52"/>
      <c r="G34" s="51"/>
      <c r="H34" s="52"/>
      <c r="I34" s="52"/>
      <c r="J34" s="52"/>
    </row>
    <row r="35" spans="1:10" x14ac:dyDescent="0.35">
      <c r="A35" s="142"/>
      <c r="B35" s="54"/>
      <c r="C35" s="54"/>
      <c r="D35" s="55"/>
      <c r="G35" s="55"/>
    </row>
    <row r="36" spans="1:10" x14ac:dyDescent="0.35">
      <c r="A36" s="142"/>
      <c r="B36" s="54"/>
      <c r="C36" s="54"/>
      <c r="D36" s="55"/>
      <c r="E36" s="69"/>
      <c r="G36" s="59"/>
    </row>
  </sheetData>
  <mergeCells count="1">
    <mergeCell ref="C22:C25"/>
  </mergeCells>
  <dataValidations xWindow="723" yWindow="505" count="2">
    <dataValidation type="list" allowBlank="1" showInputMessage="1" showErrorMessage="1" errorTitle="Invalid entry" error="Please enter a &quot;y&quot; or &quot;n&quot;, or choose an option from the drop down. " prompt="Veuillez indiquer si vous avez adopté cette politique en sélectionnant une option dans le menu déroulant." sqref="E26 E3:E7 E9:E12 E28:E33 E14:E24" xr:uid="{2DCEE538-B1A1-4414-BC5F-D4C97C4FB6F2}">
      <formula1>"O,N,S.O."</formula1>
    </dataValidation>
    <dataValidation type="list" allowBlank="1" showInputMessage="1" showErrorMessage="1" errorTitle="Invalid Entry" error="Please input a number between 0 and 4 or make a selection from the drop down list." prompt="Veuillez utiliser le menu déroulant pour sélectionner un numéro où :  _x000a_0=aucune révision _x000a_1=révision mineure  _x000a_4=révision majeure" sqref="F14:F22 F26 F9:F12 F3:F7 F28:F33" xr:uid="{B88731D3-9530-4B45-9729-76A2BE3123C9}">
      <formula1>"0,1,2,3,4"</formula1>
    </dataValidation>
  </dataValidations>
  <hyperlinks>
    <hyperlink ref="J3" r:id="rId1" xr:uid="{00000000-0004-0000-0500-000000000000}"/>
    <hyperlink ref="J4" r:id="rId2" xr:uid="{00000000-0004-0000-0500-000001000000}"/>
    <hyperlink ref="J5" r:id="rId3" xr:uid="{00000000-0004-0000-0500-000002000000}"/>
    <hyperlink ref="J6" r:id="rId4" xr:uid="{00000000-0004-0000-0500-000003000000}"/>
    <hyperlink ref="J7" r:id="rId5" xr:uid="{00000000-0004-0000-0500-000004000000}"/>
    <hyperlink ref="J9" r:id="rId6" xr:uid="{00000000-0004-0000-0500-000006000000}"/>
    <hyperlink ref="J10" r:id="rId7" xr:uid="{00000000-0004-0000-0500-000008000000}"/>
    <hyperlink ref="J11" r:id="rId8" xr:uid="{00000000-0004-0000-0500-000009000000}"/>
    <hyperlink ref="J12" r:id="rId9" xr:uid="{00000000-0004-0000-0500-00000A000000}"/>
    <hyperlink ref="J14" r:id="rId10" xr:uid="{00000000-0004-0000-0500-00000B000000}"/>
    <hyperlink ref="J15" r:id="rId11" xr:uid="{00000000-0004-0000-0500-00000D000000}"/>
    <hyperlink ref="J16" r:id="rId12" xr:uid="{00000000-0004-0000-0500-00000E000000}"/>
    <hyperlink ref="J17" r:id="rId13" xr:uid="{00000000-0004-0000-0500-000010000000}"/>
    <hyperlink ref="J18" r:id="rId14" xr:uid="{00000000-0004-0000-0500-000011000000}"/>
    <hyperlink ref="J19" r:id="rId15" xr:uid="{00000000-0004-0000-0500-000013000000}"/>
    <hyperlink ref="J20" r:id="rId16" xr:uid="{00000000-0004-0000-0500-000015000000}"/>
    <hyperlink ref="J21" r:id="rId17" xr:uid="{00000000-0004-0000-0500-000016000000}"/>
    <hyperlink ref="J22" r:id="rId18" xr:uid="{00000000-0004-0000-0500-000017000000}"/>
    <hyperlink ref="J28" r:id="rId19" xr:uid="{00000000-0004-0000-0500-00001B000000}"/>
    <hyperlink ref="J29" r:id="rId20" xr:uid="{00000000-0004-0000-0500-00001D000000}"/>
    <hyperlink ref="J31" r:id="rId21" xr:uid="{00000000-0004-0000-0500-00001E000000}"/>
  </hyperlinks>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4"/>
  <sheetViews>
    <sheetView topLeftCell="B9" zoomScaleNormal="100" zoomScalePageLayoutView="60" workbookViewId="0">
      <selection activeCell="E11" sqref="E11:E15"/>
    </sheetView>
  </sheetViews>
  <sheetFormatPr defaultColWidth="8.7265625" defaultRowHeight="14.5" x14ac:dyDescent="0.35"/>
  <cols>
    <col min="1" max="1" width="5.81640625" style="148" customWidth="1"/>
    <col min="2" max="3" width="75.7265625" customWidth="1"/>
    <col min="4" max="4" width="10.54296875" style="34" customWidth="1"/>
    <col min="5" max="7" width="14.1796875" style="34" customWidth="1"/>
    <col min="8" max="10" width="24.81640625" style="35" customWidth="1"/>
  </cols>
  <sheetData>
    <row r="1" spans="1:15" ht="52.5" x14ac:dyDescent="0.35">
      <c r="A1" s="144"/>
      <c r="B1" s="36" t="s">
        <v>178</v>
      </c>
      <c r="C1" s="98" t="s">
        <v>331</v>
      </c>
      <c r="D1" s="98" t="s">
        <v>332</v>
      </c>
      <c r="E1" s="37" t="s">
        <v>179</v>
      </c>
      <c r="F1" s="37" t="s">
        <v>180</v>
      </c>
      <c r="G1" s="37" t="s">
        <v>538</v>
      </c>
      <c r="H1" s="37" t="s">
        <v>539</v>
      </c>
      <c r="I1" s="37" t="s">
        <v>181</v>
      </c>
      <c r="J1" s="37" t="s">
        <v>182</v>
      </c>
      <c r="K1" s="6"/>
      <c r="L1" s="6"/>
      <c r="M1" s="6"/>
      <c r="N1" s="6"/>
      <c r="O1" s="6"/>
    </row>
    <row r="2" spans="1:15" ht="15.5" x14ac:dyDescent="0.35">
      <c r="A2" s="145"/>
      <c r="B2" s="70" t="s">
        <v>209</v>
      </c>
      <c r="C2" s="70"/>
      <c r="D2" s="71"/>
      <c r="E2" s="72"/>
      <c r="F2" s="72"/>
      <c r="G2" s="39"/>
      <c r="H2" s="40"/>
      <c r="I2" s="40"/>
      <c r="J2" s="40"/>
      <c r="K2" s="6"/>
      <c r="L2" s="6"/>
      <c r="M2" s="6"/>
      <c r="N2" s="6"/>
      <c r="O2" s="6"/>
    </row>
    <row r="3" spans="1:15" ht="101.5" x14ac:dyDescent="0.35">
      <c r="A3" s="128">
        <v>16.100000000000001</v>
      </c>
      <c r="B3" s="113" t="s">
        <v>419</v>
      </c>
      <c r="C3" s="114" t="s">
        <v>428</v>
      </c>
      <c r="D3" s="81" t="s">
        <v>353</v>
      </c>
      <c r="E3" s="41"/>
      <c r="F3" s="41"/>
      <c r="G3" s="41"/>
      <c r="H3" s="42"/>
      <c r="I3" s="42"/>
      <c r="J3" s="85" t="s">
        <v>268</v>
      </c>
    </row>
    <row r="4" spans="1:15" ht="43.5" x14ac:dyDescent="0.35">
      <c r="A4" s="128">
        <v>16.2</v>
      </c>
      <c r="B4" s="113" t="s">
        <v>420</v>
      </c>
      <c r="C4" s="114" t="s">
        <v>429</v>
      </c>
      <c r="D4" s="81" t="s">
        <v>185</v>
      </c>
      <c r="E4" s="41"/>
      <c r="F4" s="41"/>
      <c r="G4" s="41"/>
      <c r="H4" s="42"/>
      <c r="I4" s="42"/>
      <c r="J4" s="42"/>
    </row>
    <row r="5" spans="1:15" ht="29" x14ac:dyDescent="0.35">
      <c r="A5" s="128">
        <v>16.3</v>
      </c>
      <c r="B5" s="113" t="s">
        <v>421</v>
      </c>
      <c r="C5" s="114" t="s">
        <v>430</v>
      </c>
      <c r="D5" s="81" t="s">
        <v>185</v>
      </c>
      <c r="E5" s="41"/>
      <c r="F5" s="41"/>
      <c r="G5" s="41"/>
      <c r="H5" s="42"/>
      <c r="I5" s="42"/>
      <c r="J5" s="42"/>
    </row>
    <row r="6" spans="1:15" ht="29" x14ac:dyDescent="0.35">
      <c r="A6" s="128">
        <v>16.399999999999999</v>
      </c>
      <c r="B6" s="113" t="s">
        <v>265</v>
      </c>
      <c r="C6" s="112"/>
      <c r="D6" s="81" t="s">
        <v>185</v>
      </c>
      <c r="E6" s="41"/>
      <c r="F6" s="41"/>
      <c r="G6" s="41"/>
      <c r="H6" s="42"/>
      <c r="I6" s="42"/>
      <c r="J6" s="42"/>
    </row>
    <row r="7" spans="1:15" ht="29" x14ac:dyDescent="0.35">
      <c r="A7" s="128">
        <v>16.5</v>
      </c>
      <c r="B7" s="113" t="s">
        <v>422</v>
      </c>
      <c r="C7" s="112"/>
      <c r="D7" s="81" t="s">
        <v>185</v>
      </c>
      <c r="E7" s="41"/>
      <c r="F7" s="41"/>
      <c r="G7" s="41"/>
      <c r="H7" s="42"/>
      <c r="I7" s="42"/>
    </row>
    <row r="8" spans="1:15" ht="43.5" x14ac:dyDescent="0.35">
      <c r="A8" s="128">
        <v>16.600000000000001</v>
      </c>
      <c r="B8" s="113" t="s">
        <v>305</v>
      </c>
      <c r="C8" s="112"/>
      <c r="D8" s="81"/>
      <c r="E8" s="41"/>
      <c r="F8" s="41"/>
      <c r="G8" s="41"/>
      <c r="H8" s="42"/>
      <c r="I8" s="42"/>
      <c r="J8" s="42"/>
    </row>
    <row r="9" spans="1:15" ht="72.5" x14ac:dyDescent="0.35">
      <c r="A9" s="128">
        <v>16.7</v>
      </c>
      <c r="B9" s="113" t="s">
        <v>306</v>
      </c>
      <c r="C9" s="114" t="s">
        <v>431</v>
      </c>
      <c r="D9" s="81" t="s">
        <v>185</v>
      </c>
      <c r="E9" s="41"/>
      <c r="F9" s="41"/>
      <c r="G9" s="41"/>
      <c r="H9" s="42"/>
      <c r="I9" s="42"/>
      <c r="J9" s="42"/>
    </row>
    <row r="10" spans="1:15" ht="15.5" x14ac:dyDescent="0.35">
      <c r="A10" s="146"/>
      <c r="B10" s="115" t="s">
        <v>210</v>
      </c>
      <c r="C10" s="115"/>
      <c r="D10" s="73"/>
      <c r="E10" s="47"/>
      <c r="F10" s="74"/>
      <c r="G10" s="75"/>
      <c r="H10" s="75"/>
      <c r="I10" s="75"/>
      <c r="J10" s="75"/>
    </row>
    <row r="11" spans="1:15" ht="58" x14ac:dyDescent="0.35">
      <c r="A11" s="128">
        <v>17.100000000000001</v>
      </c>
      <c r="B11" s="113" t="s">
        <v>423</v>
      </c>
      <c r="C11" s="121" t="s">
        <v>432</v>
      </c>
      <c r="D11" s="81" t="s">
        <v>185</v>
      </c>
      <c r="E11" s="41"/>
      <c r="F11" s="41"/>
      <c r="G11" s="42"/>
      <c r="H11" s="42"/>
      <c r="I11" s="42"/>
      <c r="J11" s="44" t="s">
        <v>201</v>
      </c>
    </row>
    <row r="12" spans="1:15" ht="43.5" x14ac:dyDescent="0.35">
      <c r="A12" s="128">
        <v>17.2</v>
      </c>
      <c r="B12" s="113" t="s">
        <v>266</v>
      </c>
      <c r="C12" s="114" t="s">
        <v>433</v>
      </c>
      <c r="D12" s="81" t="s">
        <v>185</v>
      </c>
      <c r="E12" s="41"/>
      <c r="F12" s="41"/>
      <c r="G12" s="41"/>
      <c r="H12" s="42"/>
      <c r="I12" s="42"/>
      <c r="J12" s="44" t="s">
        <v>201</v>
      </c>
    </row>
    <row r="13" spans="1:15" ht="159.5" x14ac:dyDescent="0.35">
      <c r="A13" s="128">
        <v>17.3</v>
      </c>
      <c r="B13" s="112" t="s">
        <v>424</v>
      </c>
      <c r="C13" s="114" t="s">
        <v>434</v>
      </c>
      <c r="D13" s="81" t="s">
        <v>185</v>
      </c>
      <c r="E13" s="41"/>
      <c r="F13" s="41"/>
      <c r="G13" s="41"/>
      <c r="H13" s="42"/>
      <c r="I13" s="42"/>
      <c r="J13" s="42"/>
    </row>
    <row r="14" spans="1:15" ht="58" x14ac:dyDescent="0.35">
      <c r="A14" s="128">
        <v>17.399999999999999</v>
      </c>
      <c r="B14" s="113" t="s">
        <v>267</v>
      </c>
      <c r="C14" s="112"/>
      <c r="D14" s="81"/>
      <c r="E14" s="41"/>
      <c r="F14" s="41"/>
      <c r="G14" s="41"/>
      <c r="H14" s="42"/>
      <c r="I14" s="42"/>
      <c r="J14" s="42"/>
    </row>
    <row r="15" spans="1:15" ht="43.5" x14ac:dyDescent="0.35">
      <c r="A15" s="128">
        <v>17.5</v>
      </c>
      <c r="B15" s="113" t="s">
        <v>269</v>
      </c>
      <c r="C15" s="114" t="s">
        <v>435</v>
      </c>
      <c r="D15" s="81" t="s">
        <v>185</v>
      </c>
      <c r="E15" s="41"/>
      <c r="F15" s="41"/>
      <c r="G15" s="41"/>
      <c r="H15" s="42"/>
      <c r="I15" s="42"/>
      <c r="J15" s="42"/>
    </row>
    <row r="16" spans="1:15" ht="72.5" x14ac:dyDescent="0.35">
      <c r="A16" s="128">
        <v>17.600000000000001</v>
      </c>
      <c r="B16" s="113" t="s">
        <v>270</v>
      </c>
      <c r="C16" s="112"/>
      <c r="D16" s="81" t="s">
        <v>185</v>
      </c>
      <c r="E16" s="41"/>
      <c r="F16" s="41"/>
      <c r="G16" s="41"/>
      <c r="H16" s="42"/>
      <c r="I16" s="42"/>
      <c r="J16" s="42"/>
    </row>
    <row r="17" spans="1:10" ht="43.5" x14ac:dyDescent="0.35">
      <c r="A17" s="128">
        <v>17.7</v>
      </c>
      <c r="B17" s="113" t="s">
        <v>425</v>
      </c>
      <c r="C17" s="114" t="s">
        <v>436</v>
      </c>
      <c r="D17" s="81" t="s">
        <v>185</v>
      </c>
      <c r="E17" s="41"/>
      <c r="F17" s="41"/>
      <c r="G17" s="41"/>
      <c r="H17" s="42"/>
      <c r="I17" s="42"/>
      <c r="J17" s="42"/>
    </row>
    <row r="18" spans="1:10" ht="29" x14ac:dyDescent="0.35">
      <c r="A18" s="128">
        <v>17.8</v>
      </c>
      <c r="B18" s="113" t="s">
        <v>271</v>
      </c>
      <c r="C18" s="112"/>
      <c r="D18" s="81" t="s">
        <v>353</v>
      </c>
      <c r="E18" s="41"/>
      <c r="F18" s="41"/>
      <c r="G18" s="41"/>
      <c r="H18" s="42"/>
      <c r="I18" s="42"/>
      <c r="J18" s="42"/>
    </row>
    <row r="19" spans="1:10" ht="58" x14ac:dyDescent="0.35">
      <c r="A19" s="128">
        <v>17.899999999999999</v>
      </c>
      <c r="B19" s="113" t="s">
        <v>272</v>
      </c>
      <c r="C19" s="112"/>
      <c r="D19" s="81" t="s">
        <v>185</v>
      </c>
      <c r="E19" s="41"/>
      <c r="F19" s="41"/>
      <c r="G19" s="41"/>
      <c r="H19" s="42"/>
      <c r="I19" s="42"/>
      <c r="J19" s="42"/>
    </row>
    <row r="20" spans="1:10" ht="15.5" x14ac:dyDescent="0.35">
      <c r="A20" s="146"/>
      <c r="B20" s="115" t="s">
        <v>211</v>
      </c>
      <c r="C20" s="115"/>
      <c r="D20" s="73"/>
      <c r="E20" s="47"/>
      <c r="F20" s="74"/>
      <c r="G20" s="75"/>
      <c r="H20" s="75"/>
      <c r="I20" s="75"/>
      <c r="J20" s="75"/>
    </row>
    <row r="21" spans="1:10" ht="58" x14ac:dyDescent="0.35">
      <c r="A21" s="128">
        <v>18.100000000000001</v>
      </c>
      <c r="B21" s="113" t="s">
        <v>426</v>
      </c>
      <c r="C21" s="114" t="s">
        <v>437</v>
      </c>
      <c r="D21" s="81" t="s">
        <v>353</v>
      </c>
      <c r="E21" s="41" t="s">
        <v>536</v>
      </c>
      <c r="F21" s="41"/>
      <c r="G21" s="41"/>
      <c r="H21" s="42"/>
      <c r="I21" s="42"/>
      <c r="J21" s="44" t="s">
        <v>186</v>
      </c>
    </row>
    <row r="22" spans="1:10" ht="43.5" x14ac:dyDescent="0.35">
      <c r="A22" s="128">
        <v>18.2</v>
      </c>
      <c r="B22" s="113" t="s">
        <v>273</v>
      </c>
      <c r="C22" s="112"/>
      <c r="D22" s="81" t="s">
        <v>353</v>
      </c>
      <c r="E22" s="41"/>
      <c r="F22" s="41"/>
      <c r="G22" s="41"/>
      <c r="H22" s="42"/>
      <c r="I22" s="42"/>
      <c r="J22" s="44" t="s">
        <v>186</v>
      </c>
    </row>
    <row r="23" spans="1:10" ht="58" x14ac:dyDescent="0.35">
      <c r="A23" s="128">
        <v>18.3</v>
      </c>
      <c r="B23" s="113" t="s">
        <v>427</v>
      </c>
      <c r="C23" s="114" t="s">
        <v>438</v>
      </c>
      <c r="D23" s="81" t="s">
        <v>353</v>
      </c>
      <c r="E23" s="41"/>
      <c r="F23" s="41"/>
      <c r="G23" s="41"/>
      <c r="H23" s="42"/>
      <c r="I23" s="42"/>
      <c r="J23" s="42"/>
    </row>
    <row r="24" spans="1:10" x14ac:dyDescent="0.35">
      <c r="A24" s="147"/>
      <c r="B24" s="76"/>
      <c r="C24" s="76"/>
      <c r="D24" s="51"/>
      <c r="E24" s="51"/>
      <c r="F24" s="52"/>
      <c r="G24" s="52"/>
      <c r="H24" s="52"/>
      <c r="I24" s="52"/>
      <c r="J24" s="52"/>
    </row>
  </sheetData>
  <dataValidations count="3">
    <dataValidation type="list" allowBlank="1" showInputMessage="1" showErrorMessage="1" errorTitle="Invalid entry" error="Please enter a &quot;y&quot; or &quot;n&quot;, or choose an option from the drop down. " prompt="Please indicate whether you have this policy by selecting an option from the drop down." sqref="E10 E20" xr:uid="{00000000-0002-0000-0600-000000000000}">
      <formula1>"y,n"</formula1>
      <formula2>0</formula2>
    </dataValidation>
    <dataValidation type="list" allowBlank="1" showInputMessage="1" showErrorMessage="1" errorTitle="Invalid entry" error="Please enter a &quot;y&quot; or &quot;n&quot;, or choose an option from the drop down. " prompt="Veuillez indiquer si vous avez adopté cette politique en sélectionnant une option dans le menu déroulant." sqref="E3:E9 E21:E23 E11:E19" xr:uid="{8CECFD12-993C-4C76-9C5D-25BCF0AEFE72}">
      <formula1>"O,N,S.O."</formula1>
    </dataValidation>
    <dataValidation type="list" allowBlank="1" showInputMessage="1" showErrorMessage="1" errorTitle="Invalid Entry" error="Please input a number between 0 and 4 or make a selection from the drop down list." prompt="Veuillez utiliser le menu déroulant pour sélectionner un numéro où :  _x000a_0=aucune révision _x000a_1=révision mineure  _x000a_4=révision majeure" sqref="F11:F19 F21:F23 F3:F9" xr:uid="{FE1E63CB-EA98-4150-87C1-3F6AAAC6CF06}">
      <formula1>"0,1,2,3,4"</formula1>
    </dataValidation>
  </dataValidations>
  <hyperlinks>
    <hyperlink ref="J11" r:id="rId1" xr:uid="{00000000-0004-0000-0600-000000000000}"/>
    <hyperlink ref="J12" r:id="rId2" xr:uid="{00000000-0004-0000-0600-000002000000}"/>
    <hyperlink ref="J21" r:id="rId3" xr:uid="{00000000-0004-0000-0600-000003000000}"/>
    <hyperlink ref="J22" r:id="rId4" xr:uid="{00000000-0004-0000-0600-000004000000}"/>
    <hyperlink ref="J3" r:id="rId5" display="https://sp.ltc.gov.on.ca/sites/mol/drs/ca/Pages/default_fr.aspx" xr:uid="{10F5EAB3-38A9-4F2F-AB26-B33160E3280F}"/>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1"/>
  <sheetViews>
    <sheetView zoomScaleNormal="100" zoomScalePageLayoutView="60" workbookViewId="0">
      <selection activeCell="E3" sqref="E3"/>
    </sheetView>
  </sheetViews>
  <sheetFormatPr defaultColWidth="8.7265625" defaultRowHeight="14.5" x14ac:dyDescent="0.35"/>
  <cols>
    <col min="1" max="1" width="5.81640625" style="153" customWidth="1"/>
    <col min="2" max="2" width="75.7265625" style="95" customWidth="1"/>
    <col min="3" max="3" width="61.26953125" style="95" customWidth="1"/>
    <col min="4" max="4" width="10.54296875" style="34" customWidth="1"/>
    <col min="5" max="7" width="14.1796875" style="34" customWidth="1"/>
    <col min="8" max="11" width="24.81640625" style="35" customWidth="1"/>
    <col min="12" max="12" width="22.7265625" style="35" customWidth="1"/>
  </cols>
  <sheetData>
    <row r="1" spans="1:17" ht="52.5" x14ac:dyDescent="0.35">
      <c r="A1" s="149"/>
      <c r="B1" s="96" t="s">
        <v>178</v>
      </c>
      <c r="C1" s="98" t="s">
        <v>331</v>
      </c>
      <c r="D1" s="98" t="s">
        <v>332</v>
      </c>
      <c r="E1" s="37" t="s">
        <v>310</v>
      </c>
      <c r="F1" s="37" t="s">
        <v>180</v>
      </c>
      <c r="G1" s="37" t="s">
        <v>538</v>
      </c>
      <c r="H1" s="37" t="s">
        <v>539</v>
      </c>
      <c r="I1" s="37" t="s">
        <v>181</v>
      </c>
      <c r="J1" s="37" t="s">
        <v>182</v>
      </c>
      <c r="K1" s="37" t="s">
        <v>183</v>
      </c>
      <c r="L1" s="37" t="s">
        <v>184</v>
      </c>
      <c r="M1" s="6"/>
      <c r="N1" s="6"/>
      <c r="O1" s="6"/>
      <c r="P1" s="6"/>
      <c r="Q1" s="6"/>
    </row>
    <row r="2" spans="1:17" ht="15.5" x14ac:dyDescent="0.35">
      <c r="A2" s="150"/>
      <c r="B2" s="65" t="s">
        <v>212</v>
      </c>
      <c r="C2" s="65"/>
      <c r="D2" s="72"/>
      <c r="E2" s="72"/>
      <c r="F2" s="72"/>
      <c r="G2" s="39"/>
      <c r="H2" s="40"/>
      <c r="I2" s="40"/>
      <c r="J2" s="40"/>
      <c r="K2" s="40"/>
      <c r="L2" s="40"/>
      <c r="M2" s="6"/>
      <c r="N2" s="6"/>
      <c r="O2" s="6"/>
      <c r="P2" s="6"/>
      <c r="Q2" s="6"/>
    </row>
    <row r="3" spans="1:17" ht="43.5" x14ac:dyDescent="0.35">
      <c r="A3" s="135">
        <v>19.100000000000001</v>
      </c>
      <c r="B3" s="113" t="s">
        <v>274</v>
      </c>
      <c r="C3" s="112"/>
      <c r="D3" s="81"/>
      <c r="E3" s="41"/>
      <c r="F3" s="41"/>
      <c r="G3" s="41"/>
      <c r="H3" s="42"/>
      <c r="I3" s="42"/>
      <c r="J3" s="42"/>
      <c r="K3" s="42"/>
      <c r="L3" s="42"/>
    </row>
    <row r="4" spans="1:17" x14ac:dyDescent="0.35">
      <c r="A4" s="135">
        <v>19.2</v>
      </c>
      <c r="B4" s="113" t="s">
        <v>439</v>
      </c>
      <c r="C4" s="114" t="s">
        <v>456</v>
      </c>
      <c r="D4" s="81"/>
      <c r="E4" s="41"/>
      <c r="F4" s="41"/>
      <c r="G4" s="41"/>
      <c r="H4" s="42"/>
      <c r="I4" s="42"/>
      <c r="J4" s="42"/>
      <c r="K4" s="42"/>
      <c r="L4" s="42"/>
    </row>
    <row r="5" spans="1:17" ht="58" x14ac:dyDescent="0.35">
      <c r="A5" s="135">
        <v>19.3</v>
      </c>
      <c r="B5" s="113" t="s">
        <v>440</v>
      </c>
      <c r="C5" s="114" t="s">
        <v>457</v>
      </c>
      <c r="D5" s="81"/>
      <c r="E5" s="41"/>
      <c r="F5" s="41"/>
      <c r="G5" s="41"/>
      <c r="H5" s="42"/>
      <c r="I5" s="42"/>
      <c r="J5" s="42"/>
      <c r="K5" s="42"/>
      <c r="L5" s="42"/>
    </row>
    <row r="6" spans="1:17" ht="15.5" x14ac:dyDescent="0.35">
      <c r="A6" s="151"/>
      <c r="B6" s="115" t="s">
        <v>213</v>
      </c>
      <c r="C6" s="115"/>
      <c r="D6" s="73"/>
      <c r="E6" s="74"/>
      <c r="F6" s="74"/>
      <c r="G6" s="75"/>
      <c r="H6" s="75"/>
      <c r="I6" s="75"/>
      <c r="J6" s="75"/>
      <c r="K6" s="75"/>
      <c r="L6" s="75"/>
    </row>
    <row r="7" spans="1:17" ht="43.5" x14ac:dyDescent="0.35">
      <c r="A7" s="135">
        <v>20.100000000000001</v>
      </c>
      <c r="B7" s="113" t="s">
        <v>441</v>
      </c>
      <c r="C7" s="114" t="s">
        <v>458</v>
      </c>
      <c r="D7" s="81"/>
      <c r="E7" s="41"/>
      <c r="F7" s="41"/>
      <c r="G7" s="41"/>
      <c r="H7" s="42"/>
      <c r="I7" s="42"/>
      <c r="J7" s="42"/>
      <c r="K7" s="42"/>
      <c r="L7" s="42"/>
    </row>
    <row r="8" spans="1:17" ht="43.5" x14ac:dyDescent="0.35">
      <c r="A8" s="135">
        <v>20.2</v>
      </c>
      <c r="B8" s="113" t="s">
        <v>442</v>
      </c>
      <c r="C8" s="112"/>
      <c r="D8" s="81"/>
      <c r="E8" s="41"/>
      <c r="F8" s="41"/>
      <c r="G8" s="41"/>
      <c r="H8" s="42"/>
      <c r="I8" s="42"/>
      <c r="J8" s="42"/>
      <c r="K8" s="42"/>
      <c r="L8" s="42"/>
    </row>
    <row r="9" spans="1:17" ht="15.5" x14ac:dyDescent="0.35">
      <c r="A9" s="151"/>
      <c r="B9" s="115" t="s">
        <v>214</v>
      </c>
      <c r="C9" s="115"/>
      <c r="D9" s="73"/>
      <c r="E9" s="74"/>
      <c r="F9" s="74"/>
      <c r="G9" s="75"/>
      <c r="H9" s="75"/>
      <c r="I9" s="75"/>
      <c r="J9" s="75"/>
      <c r="K9" s="75"/>
      <c r="L9" s="75"/>
    </row>
    <row r="10" spans="1:17" ht="87" x14ac:dyDescent="0.35">
      <c r="A10" s="135">
        <v>21.1</v>
      </c>
      <c r="B10" s="113" t="s">
        <v>275</v>
      </c>
      <c r="C10" s="114" t="s">
        <v>459</v>
      </c>
      <c r="D10" s="81" t="s">
        <v>185</v>
      </c>
      <c r="E10" s="41"/>
      <c r="F10" s="41"/>
      <c r="G10" s="41"/>
      <c r="H10" s="42"/>
      <c r="I10" s="42"/>
      <c r="J10" s="43"/>
      <c r="L10" s="42"/>
    </row>
    <row r="11" spans="1:17" ht="43.5" x14ac:dyDescent="0.35">
      <c r="A11" s="135">
        <v>21.2</v>
      </c>
      <c r="B11" s="113" t="s">
        <v>443</v>
      </c>
      <c r="C11" s="114" t="s">
        <v>460</v>
      </c>
      <c r="D11" s="81"/>
      <c r="E11" s="41"/>
      <c r="F11" s="41"/>
      <c r="G11" s="41"/>
      <c r="H11" s="42"/>
      <c r="I11" s="42"/>
      <c r="J11" s="44" t="s">
        <v>186</v>
      </c>
      <c r="K11" s="44"/>
      <c r="L11" s="42"/>
    </row>
    <row r="12" spans="1:17" ht="43.5" x14ac:dyDescent="0.35">
      <c r="A12" s="135">
        <v>21.3</v>
      </c>
      <c r="B12" s="113" t="s">
        <v>444</v>
      </c>
      <c r="C12" s="114" t="s">
        <v>461</v>
      </c>
      <c r="D12" s="81"/>
      <c r="E12" s="41"/>
      <c r="F12" s="41"/>
      <c r="G12" s="41"/>
      <c r="H12" s="42"/>
      <c r="I12" s="42"/>
      <c r="J12" s="44" t="s">
        <v>198</v>
      </c>
      <c r="K12" s="44"/>
      <c r="L12" s="42"/>
    </row>
    <row r="13" spans="1:17" ht="43.5" x14ac:dyDescent="0.35">
      <c r="A13" s="135">
        <v>21.4</v>
      </c>
      <c r="B13" s="113" t="s">
        <v>276</v>
      </c>
      <c r="C13" s="112"/>
      <c r="D13" s="81"/>
      <c r="E13" s="41"/>
      <c r="F13" s="41"/>
      <c r="G13" s="41"/>
      <c r="H13" s="42"/>
      <c r="I13" s="42"/>
      <c r="J13" s="42"/>
      <c r="K13" s="42"/>
      <c r="L13" s="42"/>
    </row>
    <row r="14" spans="1:17" ht="58" x14ac:dyDescent="0.35">
      <c r="A14" s="135">
        <v>21.5</v>
      </c>
      <c r="B14" s="113" t="s">
        <v>445</v>
      </c>
      <c r="C14" s="114" t="s">
        <v>462</v>
      </c>
      <c r="D14" s="81" t="s">
        <v>185</v>
      </c>
      <c r="E14" s="41"/>
      <c r="F14" s="41"/>
      <c r="G14" s="41"/>
      <c r="H14" s="42"/>
      <c r="I14" s="42"/>
      <c r="J14" s="42"/>
      <c r="K14" s="42"/>
      <c r="L14" s="42"/>
    </row>
    <row r="15" spans="1:17" ht="58" x14ac:dyDescent="0.35">
      <c r="A15" s="135">
        <v>21.6</v>
      </c>
      <c r="B15" s="113" t="s">
        <v>277</v>
      </c>
      <c r="C15" s="114" t="s">
        <v>463</v>
      </c>
      <c r="D15" s="81"/>
      <c r="E15" s="41"/>
      <c r="F15" s="41"/>
      <c r="G15" s="41"/>
      <c r="H15" s="42"/>
      <c r="I15" s="42"/>
      <c r="J15" s="42"/>
      <c r="K15" s="42"/>
      <c r="L15" s="42"/>
    </row>
    <row r="16" spans="1:17" ht="29" x14ac:dyDescent="0.35">
      <c r="A16" s="135">
        <v>21.7</v>
      </c>
      <c r="B16" s="113" t="s">
        <v>278</v>
      </c>
      <c r="C16" s="114" t="s">
        <v>464</v>
      </c>
      <c r="D16" s="81"/>
      <c r="E16" s="41"/>
      <c r="F16" s="41"/>
      <c r="G16" s="41"/>
      <c r="H16" s="42"/>
      <c r="I16" s="42"/>
      <c r="J16" s="42"/>
      <c r="K16" s="42"/>
      <c r="L16" s="42"/>
    </row>
    <row r="17" spans="1:12" ht="15.5" x14ac:dyDescent="0.35">
      <c r="A17" s="151"/>
      <c r="B17" s="115" t="s">
        <v>215</v>
      </c>
      <c r="C17" s="115"/>
      <c r="D17" s="73"/>
      <c r="E17" s="74"/>
      <c r="F17" s="74"/>
      <c r="G17" s="75"/>
      <c r="H17" s="75"/>
      <c r="I17" s="75"/>
      <c r="J17" s="75"/>
      <c r="K17" s="75"/>
      <c r="L17" s="75"/>
    </row>
    <row r="18" spans="1:12" ht="58" x14ac:dyDescent="0.35">
      <c r="A18" s="135">
        <v>22.1</v>
      </c>
      <c r="B18" s="113" t="s">
        <v>446</v>
      </c>
      <c r="C18" s="114" t="s">
        <v>465</v>
      </c>
      <c r="D18" s="81"/>
      <c r="E18" s="41"/>
      <c r="F18" s="41"/>
      <c r="G18" s="41"/>
      <c r="H18" s="42"/>
      <c r="I18" s="42"/>
      <c r="J18" s="42"/>
      <c r="K18" s="42"/>
      <c r="L18" s="42"/>
    </row>
    <row r="19" spans="1:12" ht="72.5" x14ac:dyDescent="0.35">
      <c r="A19" s="135">
        <v>22.2</v>
      </c>
      <c r="B19" s="113" t="s">
        <v>447</v>
      </c>
      <c r="C19" s="114" t="s">
        <v>466</v>
      </c>
      <c r="D19" s="81"/>
      <c r="E19" s="41"/>
      <c r="F19" s="41"/>
      <c r="G19" s="41"/>
      <c r="H19" s="42"/>
      <c r="I19" s="42"/>
      <c r="J19" s="42"/>
      <c r="K19" s="42"/>
      <c r="L19" s="42"/>
    </row>
    <row r="20" spans="1:12" ht="58" x14ac:dyDescent="0.35">
      <c r="A20" s="135">
        <v>22.3</v>
      </c>
      <c r="B20" s="113" t="s">
        <v>448</v>
      </c>
      <c r="C20" s="114" t="s">
        <v>467</v>
      </c>
      <c r="D20" s="81"/>
      <c r="E20" s="41"/>
      <c r="F20" s="41"/>
      <c r="G20" s="41"/>
      <c r="H20" s="42"/>
      <c r="I20" s="42"/>
      <c r="J20" s="42"/>
      <c r="K20" s="42"/>
      <c r="L20" s="42"/>
    </row>
    <row r="21" spans="1:12" ht="29" x14ac:dyDescent="0.35">
      <c r="A21" s="135">
        <v>22.4</v>
      </c>
      <c r="B21" s="113" t="s">
        <v>449</v>
      </c>
      <c r="C21" s="114" t="s">
        <v>468</v>
      </c>
      <c r="D21" s="81" t="s">
        <v>185</v>
      </c>
      <c r="E21" s="41"/>
      <c r="F21" s="41"/>
      <c r="G21" s="41"/>
      <c r="H21" s="42"/>
      <c r="I21" s="42"/>
      <c r="J21" s="42"/>
      <c r="K21" s="42"/>
      <c r="L21" s="42"/>
    </row>
    <row r="22" spans="1:12" ht="29" x14ac:dyDescent="0.35">
      <c r="A22" s="135">
        <v>22.5</v>
      </c>
      <c r="B22" s="113" t="s">
        <v>450</v>
      </c>
      <c r="C22" s="112"/>
      <c r="D22" s="81"/>
      <c r="E22" s="41"/>
      <c r="F22" s="41"/>
      <c r="G22" s="41"/>
      <c r="H22" s="42"/>
      <c r="I22" s="42"/>
      <c r="J22" s="42"/>
      <c r="K22" s="42"/>
      <c r="L22" s="42"/>
    </row>
    <row r="23" spans="1:12" ht="43.5" x14ac:dyDescent="0.35">
      <c r="A23" s="135">
        <v>22.6</v>
      </c>
      <c r="B23" s="113" t="s">
        <v>451</v>
      </c>
      <c r="C23" s="114" t="s">
        <v>469</v>
      </c>
      <c r="D23" s="81"/>
      <c r="E23" s="41"/>
      <c r="F23" s="41"/>
      <c r="G23" s="41"/>
      <c r="H23" s="42"/>
      <c r="I23" s="42"/>
      <c r="J23" s="42"/>
      <c r="K23" s="42"/>
      <c r="L23" s="42"/>
    </row>
    <row r="24" spans="1:12" ht="15.5" x14ac:dyDescent="0.35">
      <c r="A24" s="151"/>
      <c r="B24" s="115" t="s">
        <v>216</v>
      </c>
      <c r="C24" s="115"/>
      <c r="D24" s="73"/>
      <c r="E24" s="74"/>
      <c r="F24" s="74"/>
      <c r="G24" s="75"/>
      <c r="H24" s="75"/>
      <c r="I24" s="75"/>
      <c r="J24" s="75"/>
      <c r="K24" s="75"/>
      <c r="L24" s="75"/>
    </row>
    <row r="25" spans="1:12" ht="29" x14ac:dyDescent="0.35">
      <c r="A25" s="135">
        <v>23.1</v>
      </c>
      <c r="B25" s="113" t="s">
        <v>452</v>
      </c>
      <c r="C25" s="114" t="s">
        <v>470</v>
      </c>
      <c r="D25" s="81" t="s">
        <v>185</v>
      </c>
      <c r="E25" s="41"/>
      <c r="F25" s="41"/>
      <c r="G25" s="41"/>
      <c r="H25" s="42"/>
      <c r="I25" s="42"/>
      <c r="J25" s="42"/>
      <c r="K25" s="42"/>
      <c r="L25" s="42"/>
    </row>
    <row r="26" spans="1:12" ht="29" x14ac:dyDescent="0.35">
      <c r="A26" s="135">
        <v>23.2</v>
      </c>
      <c r="B26" s="113" t="s">
        <v>453</v>
      </c>
      <c r="C26" s="121" t="s">
        <v>471</v>
      </c>
      <c r="D26" s="81" t="s">
        <v>353</v>
      </c>
      <c r="E26" s="41"/>
      <c r="F26" s="41"/>
      <c r="G26" s="41"/>
      <c r="H26" s="42"/>
      <c r="I26" s="42"/>
      <c r="J26" s="42"/>
      <c r="K26" s="42"/>
      <c r="L26" s="42"/>
    </row>
    <row r="27" spans="1:12" ht="58" x14ac:dyDescent="0.35">
      <c r="A27" s="135">
        <v>23.3</v>
      </c>
      <c r="B27" s="113" t="s">
        <v>454</v>
      </c>
      <c r="C27" s="114" t="s">
        <v>472</v>
      </c>
      <c r="D27" s="81" t="s">
        <v>185</v>
      </c>
      <c r="E27" s="41"/>
      <c r="F27" s="41"/>
      <c r="G27" s="41"/>
      <c r="H27" s="42"/>
      <c r="I27" s="42"/>
      <c r="J27" s="42"/>
      <c r="K27" s="42"/>
      <c r="L27" s="42"/>
    </row>
    <row r="28" spans="1:12" ht="29" x14ac:dyDescent="0.35">
      <c r="A28" s="135">
        <v>23.4</v>
      </c>
      <c r="B28" s="113" t="s">
        <v>455</v>
      </c>
      <c r="C28" s="112"/>
      <c r="D28" s="81"/>
      <c r="E28" s="41"/>
      <c r="F28" s="41"/>
      <c r="G28" s="41"/>
      <c r="H28" s="42"/>
      <c r="I28" s="42"/>
      <c r="J28" s="42"/>
      <c r="K28" s="42"/>
      <c r="L28" s="42"/>
    </row>
    <row r="29" spans="1:12" x14ac:dyDescent="0.35">
      <c r="A29" s="152"/>
      <c r="B29" s="76"/>
      <c r="C29" s="76"/>
      <c r="D29" s="51"/>
      <c r="E29" s="51"/>
      <c r="F29" s="52"/>
      <c r="G29" s="52"/>
      <c r="H29" s="52"/>
      <c r="I29" s="52"/>
      <c r="J29" s="52"/>
      <c r="K29" s="52"/>
      <c r="L29" s="52"/>
    </row>
    <row r="30" spans="1:12" x14ac:dyDescent="0.35">
      <c r="G30" s="55"/>
    </row>
    <row r="31" spans="1:12" x14ac:dyDescent="0.35">
      <c r="G31" s="59"/>
    </row>
  </sheetData>
  <dataValidations count="2">
    <dataValidation type="list" allowBlank="1" showInputMessage="1" showErrorMessage="1" errorTitle="Invalid entry" error="Please enter a &quot;y&quot; or &quot;n&quot;, or choose an option from the drop down. " prompt="Veuillez indiquer si vous avez adopté cette politique en sélectionnant une option dans le menu déroulant." sqref="E18:E23 E3:E5 E7:E8 E10:E16 E25:E28" xr:uid="{898B3A82-8B36-4C04-88F8-8DC5FC012EA4}">
      <formula1>"O,N,S.O."</formula1>
    </dataValidation>
    <dataValidation type="list" allowBlank="1" showInputMessage="1" showErrorMessage="1" errorTitle="Invalid Entry" error="Please input a number between 0 and 4 or make a selection from the drop down list." prompt="Veuillez utiliser le menu déroulant pour sélectionner un numéro où :  _x000a_0=aucune révision _x000a_1=révision mineure  _x000a_4=révision majeure" sqref="F18:F23 F10:F16 F7:F8 F3:F5 F25:F28" xr:uid="{38983D49-5535-4D58-89AC-9CDF37177DD8}">
      <formula1>"0,1,2,3,4"</formula1>
    </dataValidation>
  </dataValidations>
  <hyperlinks>
    <hyperlink ref="J11" r:id="rId1" xr:uid="{00000000-0004-0000-0700-000000000000}"/>
    <hyperlink ref="J12" r:id="rId2" xr:uid="{00000000-0004-0000-0700-000001000000}"/>
  </hyperlink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7"/>
  <sheetViews>
    <sheetView zoomScaleNormal="100" zoomScalePageLayoutView="60" workbookViewId="0">
      <selection activeCell="E4" sqref="E4:E5"/>
    </sheetView>
  </sheetViews>
  <sheetFormatPr defaultColWidth="8.7265625" defaultRowHeight="14.5" x14ac:dyDescent="0.35"/>
  <cols>
    <col min="1" max="1" width="5.81640625" style="148" customWidth="1"/>
    <col min="2" max="2" width="75.7265625" customWidth="1"/>
    <col min="3" max="3" width="70" customWidth="1"/>
    <col min="4" max="4" width="10.54296875" style="34" customWidth="1"/>
    <col min="5" max="7" width="14.1796875" style="34" customWidth="1"/>
    <col min="8" max="10" width="24.81640625" style="35" customWidth="1"/>
  </cols>
  <sheetData>
    <row r="1" spans="1:15" ht="52.5" x14ac:dyDescent="0.35">
      <c r="A1" s="144"/>
      <c r="B1" s="36" t="s">
        <v>328</v>
      </c>
      <c r="C1" s="98" t="s">
        <v>331</v>
      </c>
      <c r="D1" s="98" t="s">
        <v>332</v>
      </c>
      <c r="E1" s="37" t="s">
        <v>309</v>
      </c>
      <c r="F1" s="37" t="s">
        <v>180</v>
      </c>
      <c r="G1" s="37" t="s">
        <v>538</v>
      </c>
      <c r="H1" s="37" t="s">
        <v>539</v>
      </c>
      <c r="I1" s="37" t="s">
        <v>181</v>
      </c>
      <c r="J1" s="37" t="s">
        <v>182</v>
      </c>
      <c r="K1" s="6"/>
      <c r="L1" s="6"/>
      <c r="M1" s="6"/>
      <c r="N1" s="6"/>
      <c r="O1" s="6"/>
    </row>
    <row r="2" spans="1:15" ht="15.5" x14ac:dyDescent="0.35">
      <c r="A2" s="154"/>
      <c r="B2" s="77" t="s">
        <v>217</v>
      </c>
      <c r="C2" s="77"/>
      <c r="D2" s="78"/>
      <c r="E2" s="78"/>
      <c r="F2" s="78"/>
      <c r="G2" s="39"/>
      <c r="H2" s="68"/>
      <c r="I2" s="68"/>
      <c r="J2" s="68"/>
      <c r="K2" s="6"/>
      <c r="L2" s="6"/>
      <c r="M2" s="6"/>
      <c r="N2" s="6"/>
      <c r="O2" s="6"/>
    </row>
    <row r="3" spans="1:15" ht="29" x14ac:dyDescent="0.35">
      <c r="A3" s="135">
        <v>24.1</v>
      </c>
      <c r="B3" s="113" t="s">
        <v>473</v>
      </c>
      <c r="C3" s="114" t="s">
        <v>482</v>
      </c>
      <c r="D3" s="81"/>
      <c r="E3" s="41"/>
      <c r="F3" s="41"/>
      <c r="G3" s="41"/>
      <c r="H3" s="42"/>
      <c r="I3" s="42"/>
      <c r="J3" s="42"/>
    </row>
    <row r="4" spans="1:15" ht="58" x14ac:dyDescent="0.35">
      <c r="A4" s="135">
        <v>24.2</v>
      </c>
      <c r="B4" s="113" t="s">
        <v>474</v>
      </c>
      <c r="C4" s="114" t="s">
        <v>483</v>
      </c>
      <c r="D4" s="81"/>
      <c r="E4" s="41"/>
      <c r="F4" s="41"/>
      <c r="G4" s="41"/>
      <c r="H4" s="42"/>
      <c r="I4" s="42"/>
      <c r="J4" s="42"/>
    </row>
    <row r="5" spans="1:15" ht="29" x14ac:dyDescent="0.35">
      <c r="A5" s="135">
        <v>24.3</v>
      </c>
      <c r="B5" s="113" t="s">
        <v>279</v>
      </c>
      <c r="C5" s="112"/>
      <c r="D5" s="81"/>
      <c r="E5" s="41"/>
      <c r="F5" s="41"/>
      <c r="G5" s="41"/>
      <c r="H5" s="42"/>
      <c r="I5" s="42"/>
      <c r="J5" s="42"/>
    </row>
    <row r="6" spans="1:15" ht="43.5" x14ac:dyDescent="0.35">
      <c r="A6" s="135">
        <v>24.4</v>
      </c>
      <c r="B6" s="113" t="s">
        <v>475</v>
      </c>
      <c r="C6" s="114" t="s">
        <v>484</v>
      </c>
      <c r="D6" s="81" t="s">
        <v>185</v>
      </c>
      <c r="E6" s="41"/>
      <c r="F6" s="41"/>
      <c r="G6" s="41"/>
      <c r="H6" s="42"/>
      <c r="I6" s="42"/>
      <c r="J6" s="42"/>
    </row>
    <row r="7" spans="1:15" ht="43.5" x14ac:dyDescent="0.35">
      <c r="A7" s="135">
        <v>24.5</v>
      </c>
      <c r="B7" s="113" t="s">
        <v>476</v>
      </c>
      <c r="C7" s="114" t="s">
        <v>485</v>
      </c>
      <c r="D7" s="81"/>
      <c r="E7" s="41"/>
      <c r="F7" s="41"/>
      <c r="G7" s="41"/>
      <c r="H7" s="42"/>
      <c r="I7" s="42"/>
      <c r="J7" s="42"/>
    </row>
    <row r="8" spans="1:15" ht="29" x14ac:dyDescent="0.35">
      <c r="A8" s="135">
        <v>24.6</v>
      </c>
      <c r="B8" s="113" t="s">
        <v>280</v>
      </c>
      <c r="C8" s="112"/>
      <c r="D8" s="81"/>
      <c r="E8" s="41"/>
      <c r="F8" s="41"/>
      <c r="G8" s="41"/>
      <c r="H8" s="42"/>
      <c r="I8" s="42"/>
      <c r="J8" s="42"/>
    </row>
    <row r="9" spans="1:15" ht="43.5" x14ac:dyDescent="0.35">
      <c r="A9" s="135">
        <v>24.7</v>
      </c>
      <c r="B9" s="113" t="s">
        <v>477</v>
      </c>
      <c r="C9" s="114" t="s">
        <v>486</v>
      </c>
      <c r="D9" s="81"/>
      <c r="E9" s="41"/>
      <c r="F9" s="41"/>
      <c r="G9" s="41"/>
      <c r="H9" s="42"/>
      <c r="I9" s="42"/>
      <c r="J9" s="42"/>
    </row>
    <row r="10" spans="1:15" ht="43.5" x14ac:dyDescent="0.35">
      <c r="A10" s="135">
        <v>24.8</v>
      </c>
      <c r="B10" s="113" t="s">
        <v>281</v>
      </c>
      <c r="C10" s="112"/>
      <c r="D10" s="81"/>
      <c r="E10" s="41"/>
      <c r="F10" s="41"/>
      <c r="G10" s="41"/>
      <c r="H10" s="42"/>
      <c r="I10" s="42"/>
      <c r="J10" s="42"/>
    </row>
    <row r="11" spans="1:15" ht="29" x14ac:dyDescent="0.35">
      <c r="A11" s="135">
        <v>24.9</v>
      </c>
      <c r="B11" s="113" t="s">
        <v>282</v>
      </c>
      <c r="C11" s="112"/>
      <c r="D11" s="81"/>
      <c r="E11" s="41"/>
      <c r="F11" s="41"/>
      <c r="G11" s="41"/>
      <c r="H11" s="42"/>
      <c r="I11" s="42"/>
      <c r="J11" s="42"/>
    </row>
    <row r="12" spans="1:15" ht="72.5" x14ac:dyDescent="0.35">
      <c r="A12" s="124">
        <v>24.1</v>
      </c>
      <c r="B12" s="113" t="s">
        <v>478</v>
      </c>
      <c r="C12" s="114" t="s">
        <v>487</v>
      </c>
      <c r="D12" s="81"/>
      <c r="E12" s="41"/>
      <c r="F12" s="41"/>
      <c r="G12" s="41"/>
      <c r="H12" s="42"/>
      <c r="I12" s="42"/>
      <c r="J12" s="42"/>
    </row>
    <row r="13" spans="1:15" ht="15.5" x14ac:dyDescent="0.35">
      <c r="A13" s="151"/>
      <c r="B13" s="115" t="s">
        <v>218</v>
      </c>
      <c r="C13" s="115"/>
      <c r="D13" s="73"/>
      <c r="E13" s="74"/>
      <c r="F13" s="74"/>
      <c r="G13" s="75"/>
      <c r="H13" s="75"/>
      <c r="I13" s="75"/>
      <c r="J13" s="75"/>
    </row>
    <row r="14" spans="1:15" ht="29" x14ac:dyDescent="0.35">
      <c r="A14" s="135">
        <v>25.1</v>
      </c>
      <c r="B14" s="113" t="s">
        <v>283</v>
      </c>
      <c r="C14" s="112"/>
      <c r="D14" s="81" t="s">
        <v>185</v>
      </c>
      <c r="E14" s="41"/>
      <c r="F14" s="41"/>
      <c r="G14" s="41"/>
      <c r="H14" s="42"/>
      <c r="I14" s="42"/>
      <c r="J14" s="42"/>
    </row>
    <row r="15" spans="1:15" x14ac:dyDescent="0.35">
      <c r="A15" s="135">
        <v>25.2</v>
      </c>
      <c r="B15" s="113" t="s">
        <v>284</v>
      </c>
      <c r="C15" s="112"/>
      <c r="D15" s="81" t="s">
        <v>185</v>
      </c>
      <c r="E15" s="41"/>
      <c r="F15" s="41"/>
      <c r="G15" s="41"/>
      <c r="H15" s="42"/>
      <c r="I15" s="42"/>
      <c r="J15" s="42"/>
    </row>
    <row r="16" spans="1:15" ht="29" x14ac:dyDescent="0.35">
      <c r="A16" s="135">
        <v>25.3</v>
      </c>
      <c r="B16" s="113" t="s">
        <v>285</v>
      </c>
      <c r="C16" s="112"/>
      <c r="D16" s="81" t="s">
        <v>185</v>
      </c>
      <c r="E16" s="41"/>
      <c r="F16" s="41"/>
      <c r="G16" s="41"/>
      <c r="H16" s="42"/>
      <c r="I16" s="42"/>
      <c r="J16" s="42"/>
    </row>
    <row r="17" spans="1:10" x14ac:dyDescent="0.35">
      <c r="A17" s="135">
        <v>25.4</v>
      </c>
      <c r="B17" s="113" t="s">
        <v>286</v>
      </c>
      <c r="C17" s="112"/>
      <c r="D17" s="81" t="s">
        <v>185</v>
      </c>
      <c r="E17" s="41"/>
      <c r="F17" s="41"/>
      <c r="G17" s="41"/>
      <c r="H17" s="42"/>
      <c r="I17" s="42"/>
      <c r="J17" s="42"/>
    </row>
    <row r="18" spans="1:10" ht="29" x14ac:dyDescent="0.35">
      <c r="A18" s="135">
        <v>25.5</v>
      </c>
      <c r="B18" s="113" t="s">
        <v>287</v>
      </c>
      <c r="C18" s="112"/>
      <c r="D18" s="81"/>
      <c r="E18" s="41"/>
      <c r="F18" s="41"/>
      <c r="G18" s="41"/>
      <c r="H18" s="42"/>
      <c r="I18" s="42"/>
      <c r="J18" s="42"/>
    </row>
    <row r="19" spans="1:10" ht="29" x14ac:dyDescent="0.35">
      <c r="A19" s="135">
        <v>25.6</v>
      </c>
      <c r="B19" s="113" t="s">
        <v>288</v>
      </c>
      <c r="C19" s="112"/>
      <c r="D19" s="81"/>
      <c r="E19" s="41"/>
      <c r="F19" s="41"/>
      <c r="G19" s="41"/>
      <c r="H19" s="42"/>
      <c r="I19" s="42"/>
      <c r="J19" s="42"/>
    </row>
    <row r="20" spans="1:10" ht="29" x14ac:dyDescent="0.35">
      <c r="A20" s="135">
        <v>25.7</v>
      </c>
      <c r="B20" s="113" t="s">
        <v>289</v>
      </c>
      <c r="C20" s="112"/>
      <c r="D20" s="81"/>
      <c r="E20" s="41"/>
      <c r="F20" s="41"/>
      <c r="G20" s="41"/>
      <c r="H20" s="42"/>
      <c r="I20" s="42"/>
      <c r="J20" s="42"/>
    </row>
    <row r="21" spans="1:10" ht="15.5" x14ac:dyDescent="0.35">
      <c r="A21" s="151"/>
      <c r="B21" s="115" t="s">
        <v>219</v>
      </c>
      <c r="C21" s="115"/>
      <c r="D21" s="73"/>
      <c r="E21" s="74"/>
      <c r="F21" s="74"/>
      <c r="G21" s="75"/>
      <c r="H21" s="75"/>
      <c r="I21" s="75"/>
      <c r="J21" s="75"/>
    </row>
    <row r="22" spans="1:10" ht="116" x14ac:dyDescent="0.35">
      <c r="A22" s="135">
        <v>26.1</v>
      </c>
      <c r="B22" s="112" t="s">
        <v>479</v>
      </c>
      <c r="C22" s="112"/>
      <c r="D22" s="81" t="s">
        <v>185</v>
      </c>
      <c r="E22" s="41"/>
      <c r="F22" s="41"/>
      <c r="G22" s="41"/>
      <c r="H22" s="42"/>
      <c r="I22" s="42"/>
      <c r="J22" s="42"/>
    </row>
    <row r="23" spans="1:10" ht="29" x14ac:dyDescent="0.35">
      <c r="A23" s="135">
        <v>26.2</v>
      </c>
      <c r="B23" s="113" t="s">
        <v>290</v>
      </c>
      <c r="C23" s="112"/>
      <c r="D23" s="81" t="s">
        <v>185</v>
      </c>
      <c r="E23" s="41"/>
      <c r="F23" s="41"/>
      <c r="G23" s="41"/>
      <c r="H23" s="42"/>
      <c r="I23" s="42"/>
      <c r="J23" s="42"/>
    </row>
    <row r="24" spans="1:10" x14ac:dyDescent="0.35">
      <c r="A24" s="135">
        <v>26.3</v>
      </c>
      <c r="B24" s="113" t="s">
        <v>291</v>
      </c>
      <c r="C24" s="112"/>
      <c r="D24" s="81"/>
      <c r="E24" s="41"/>
      <c r="F24" s="41"/>
      <c r="G24" s="41"/>
      <c r="H24" s="42"/>
      <c r="I24" s="42"/>
      <c r="J24" s="42"/>
    </row>
    <row r="25" spans="1:10" ht="29" x14ac:dyDescent="0.35">
      <c r="A25" s="135">
        <v>26.4</v>
      </c>
      <c r="B25" s="113" t="s">
        <v>480</v>
      </c>
      <c r="C25" s="114" t="s">
        <v>488</v>
      </c>
      <c r="D25" s="81"/>
      <c r="E25" s="41"/>
      <c r="F25" s="41"/>
      <c r="G25" s="41"/>
      <c r="H25" s="42"/>
      <c r="I25" s="42"/>
      <c r="J25" s="42"/>
    </row>
    <row r="26" spans="1:10" ht="29" x14ac:dyDescent="0.35">
      <c r="A26" s="135">
        <v>26.5</v>
      </c>
      <c r="B26" s="113" t="s">
        <v>481</v>
      </c>
      <c r="C26" s="114" t="s">
        <v>489</v>
      </c>
      <c r="D26" s="81"/>
      <c r="E26" s="41"/>
      <c r="F26" s="41"/>
      <c r="G26" s="41"/>
      <c r="H26" s="42"/>
      <c r="I26" s="42"/>
      <c r="J26" s="42"/>
    </row>
    <row r="27" spans="1:10" x14ac:dyDescent="0.35">
      <c r="A27" s="155"/>
      <c r="B27" s="76"/>
      <c r="C27" s="76"/>
      <c r="D27" s="51"/>
      <c r="E27" s="51"/>
      <c r="F27" s="52"/>
      <c r="G27" s="52"/>
      <c r="H27" s="52"/>
      <c r="I27" s="52"/>
      <c r="J27" s="52"/>
    </row>
  </sheetData>
  <dataValidations count="2">
    <dataValidation type="list" allowBlank="1" showInputMessage="1" showErrorMessage="1" errorTitle="Invalid entry" error="Please enter a &quot;y&quot; or &quot;n&quot;, or choose an option from the drop down. " prompt="Veuillez indiquer si vous avez adopté cette politique en sélectionnant une option dans le menu déroulant." sqref="E14:E20 E3:E12 E22:E26" xr:uid="{1AB3EE94-1904-4B85-9FC4-E7AFE931EA82}">
      <formula1>"O,N,S.O."</formula1>
    </dataValidation>
    <dataValidation type="list" allowBlank="1" showInputMessage="1" showErrorMessage="1" errorTitle="Invalid Entry" error="Please input a number between 0 and 4 or make a selection from the drop down list." prompt="Veuillez utiliser le menu déroulant pour sélectionner un numéro où :  _x000a_0=aucune révision _x000a_1=révision mineure  _x000a_4=révision majeure" sqref="F14:F20 F3:F12 F22:F26" xr:uid="{A366291D-C3C1-4366-B8B4-2FE86ECB019F}">
      <formula1>"0,1,2,3,4"</formula1>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Consignes</vt:lpstr>
      <vt:lpstr>Resume</vt:lpstr>
      <vt:lpstr>calculations</vt:lpstr>
      <vt:lpstr>Domaine 1 Gouvernance...</vt:lpstr>
      <vt:lpstr>Domaine 2 Planification</vt:lpstr>
      <vt:lpstr>Domaine 3 Politiques</vt:lpstr>
      <vt:lpstr>Domaine 4 Personnel</vt:lpstr>
      <vt:lpstr>Domaine 5 Generalites</vt:lpstr>
      <vt:lpstr>Domaine 6 Collections-Services</vt:lpstr>
      <vt:lpstr>Domaine 7 Amenagement</vt:lpstr>
      <vt:lpstr>'Domaine 5 Generalites'!_Hlk36461406</vt:lpstr>
      <vt:lpstr>'Domaine 2 Planification'!OLE_LINK1</vt:lpstr>
      <vt:lpstr>Consignes!Print_Area</vt:lpstr>
      <vt:lpstr>Resume!Print_Area</vt:lpstr>
      <vt:lpstr>Resume!Print_Titles</vt:lpstr>
      <vt:lpstr>see_details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Franz Greenfield</dc:creator>
  <dc:description/>
  <cp:lastModifiedBy>Allison Pilon</cp:lastModifiedBy>
  <cp:revision>0</cp:revision>
  <dcterms:created xsi:type="dcterms:W3CDTF">2015-06-05T18:17:20Z</dcterms:created>
  <dcterms:modified xsi:type="dcterms:W3CDTF">2026-02-26T20:59:38Z</dcterms:modified>
  <dc:language>en-US</dc:language>
</cp:coreProperties>
</file>