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G:\Consulting\Accreditation-Ontario Public Library Guidelines\Checklist - Current_2026\"/>
    </mc:Choice>
  </mc:AlternateContent>
  <xr:revisionPtr revIDLastSave="0" documentId="8_{BA9E14C3-0E78-46B1-9642-246E6B0B73DF}" xr6:coauthVersionLast="47" xr6:coauthVersionMax="47" xr10:uidLastSave="{00000000-0000-0000-0000-000000000000}"/>
  <bookViews>
    <workbookView xWindow="-48675" yWindow="-4170" windowWidth="24180" windowHeight="18135" tabRatio="900" activeTab="3" xr2:uid="{00000000-000D-0000-FFFF-FFFF00000000}"/>
  </bookViews>
  <sheets>
    <sheet name="Instructions" sheetId="1" r:id="rId1"/>
    <sheet name="Summary" sheetId="2" r:id="rId2"/>
    <sheet name="calculations" sheetId="3" state="hidden" r:id="rId3"/>
    <sheet name="Area 1 Governance &amp; Admin" sheetId="4" r:id="rId4"/>
    <sheet name="Area 2 Planning Docs &amp; Process" sheetId="5" r:id="rId5"/>
    <sheet name="Area 3 Policy" sheetId="6" r:id="rId6"/>
    <sheet name="Area 4 Personnel &amp; HR" sheetId="7" r:id="rId7"/>
    <sheet name="Area 5 General" sheetId="8" r:id="rId8"/>
    <sheet name="Area 6 Collections &amp; Services" sheetId="9" r:id="rId9"/>
    <sheet name="Area 7 Physical &amp; Facilities" sheetId="10" r:id="rId10"/>
  </sheets>
  <definedNames>
    <definedName name="_xlnm._FilterDatabase" localSheetId="5" hidden="1">'Area 3 Policy'!$A$1:$J$32</definedName>
    <definedName name="_xlnm._FilterDatabase" localSheetId="2" hidden="1">calculations!#REF!</definedName>
    <definedName name="_Hlk36461406" localSheetId="7">'Area 5 General'!$B$25</definedName>
    <definedName name="_xlnm.Criteria" localSheetId="2">calculations!#REF!</definedName>
    <definedName name="_xlnm.Extract" localSheetId="2">calculations!#REF!</definedName>
    <definedName name="OLE_LINK1" localSheetId="4">'Area 2 Planning Docs &amp; Process'!#REF!</definedName>
    <definedName name="_xlnm.Print_Area" localSheetId="0">Instructions!$A$1:$U$37</definedName>
    <definedName name="_xlnm.Print_Area" localSheetId="1">Summary!$B$2:$P$19</definedName>
    <definedName name="_xlnm.Print_Titles" localSheetId="1">Summary!$2:$3</definedName>
    <definedName name="see_details">Summary!$E$11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C181" i="3" l="1"/>
  <c r="AB213" i="3"/>
  <c r="AC200" i="3"/>
  <c r="AC201" i="3"/>
  <c r="AC202" i="3"/>
  <c r="AC203" i="3"/>
  <c r="AC204" i="3"/>
  <c r="AC205" i="3"/>
  <c r="AC206" i="3"/>
  <c r="AC207" i="3"/>
  <c r="AC208" i="3"/>
  <c r="AC209" i="3"/>
  <c r="AC210" i="3"/>
  <c r="AC211" i="3"/>
  <c r="AC212" i="3"/>
  <c r="AC182" i="3"/>
  <c r="AC183" i="3"/>
  <c r="AC184" i="3"/>
  <c r="AC185" i="3"/>
  <c r="AC186" i="3"/>
  <c r="AC187" i="3"/>
  <c r="AC188" i="3"/>
  <c r="AC189" i="3"/>
  <c r="AC190" i="3"/>
  <c r="AC191" i="3"/>
  <c r="AC192" i="3"/>
  <c r="AC193" i="3"/>
  <c r="AC194" i="3"/>
  <c r="AC195" i="3"/>
  <c r="AC196" i="3"/>
  <c r="AC197" i="3"/>
  <c r="AC198" i="3"/>
  <c r="AC199" i="3"/>
  <c r="AC180" i="3"/>
  <c r="AC155" i="3"/>
  <c r="AC156" i="3"/>
  <c r="AC157" i="3"/>
  <c r="AC158" i="3"/>
  <c r="AB178" i="3" s="1"/>
  <c r="AC159" i="3"/>
  <c r="AC160" i="3"/>
  <c r="AC161" i="3"/>
  <c r="AC162" i="3"/>
  <c r="AC163" i="3"/>
  <c r="AC164" i="3"/>
  <c r="AC165" i="3"/>
  <c r="AC166" i="3"/>
  <c r="AC167" i="3"/>
  <c r="AC168" i="3"/>
  <c r="AC169" i="3"/>
  <c r="AC170" i="3"/>
  <c r="AC171" i="3"/>
  <c r="AC172" i="3"/>
  <c r="AC173" i="3"/>
  <c r="AC174" i="3"/>
  <c r="AC175" i="3"/>
  <c r="AC176" i="3"/>
  <c r="AC177" i="3"/>
  <c r="AC154"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26" i="3"/>
  <c r="AC120" i="3"/>
  <c r="AC104" i="3"/>
  <c r="AC105" i="3"/>
  <c r="AB124" i="3" s="1"/>
  <c r="AC106" i="3"/>
  <c r="AC107" i="3"/>
  <c r="AC108" i="3"/>
  <c r="AC109" i="3"/>
  <c r="AC110" i="3"/>
  <c r="AC111" i="3"/>
  <c r="AC112" i="3"/>
  <c r="AC113" i="3"/>
  <c r="AC114" i="3"/>
  <c r="AC115" i="3"/>
  <c r="AC116" i="3"/>
  <c r="AC117" i="3"/>
  <c r="AC118" i="3"/>
  <c r="AC119" i="3"/>
  <c r="AC121" i="3"/>
  <c r="AC122" i="3"/>
  <c r="AC123" i="3"/>
  <c r="AC103" i="3"/>
  <c r="AC3" i="3"/>
  <c r="AC90" i="3"/>
  <c r="AC91" i="3"/>
  <c r="AC92" i="3"/>
  <c r="AC93" i="3"/>
  <c r="AC94" i="3"/>
  <c r="AC95" i="3"/>
  <c r="AC96" i="3"/>
  <c r="AC97" i="3"/>
  <c r="AC98" i="3"/>
  <c r="AC99" i="3"/>
  <c r="AC100" i="3"/>
  <c r="AC72" i="3"/>
  <c r="AC73" i="3"/>
  <c r="AC74" i="3"/>
  <c r="AC75" i="3"/>
  <c r="AC76" i="3"/>
  <c r="AC77" i="3"/>
  <c r="AC78" i="3"/>
  <c r="AC79" i="3"/>
  <c r="AC80" i="3"/>
  <c r="AC81" i="3"/>
  <c r="AC82" i="3"/>
  <c r="AC83" i="3"/>
  <c r="AC84" i="3"/>
  <c r="AC85" i="3"/>
  <c r="AC86" i="3"/>
  <c r="AC87" i="3"/>
  <c r="AC88" i="3"/>
  <c r="AC89" i="3"/>
  <c r="AC71" i="3"/>
  <c r="AC43" i="3"/>
  <c r="AB69" i="3" s="1"/>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42" i="3"/>
  <c r="AC27" i="3"/>
  <c r="AC28" i="3"/>
  <c r="AC29" i="3"/>
  <c r="AC30" i="3"/>
  <c r="AC31" i="3"/>
  <c r="AC32" i="3"/>
  <c r="AC33" i="3"/>
  <c r="AC34" i="3"/>
  <c r="AC35" i="3"/>
  <c r="AC36" i="3"/>
  <c r="AC37" i="3"/>
  <c r="AC38" i="3"/>
  <c r="AC39" i="3"/>
  <c r="AC4" i="3"/>
  <c r="AC5" i="3"/>
  <c r="AC6" i="3"/>
  <c r="AC7" i="3"/>
  <c r="AC8" i="3"/>
  <c r="AC9" i="3"/>
  <c r="AC10" i="3"/>
  <c r="AC11" i="3"/>
  <c r="AC12" i="3"/>
  <c r="AC13" i="3"/>
  <c r="AC14" i="3"/>
  <c r="AC15" i="3"/>
  <c r="AC16" i="3"/>
  <c r="AC17" i="3"/>
  <c r="AC18" i="3"/>
  <c r="AC19" i="3"/>
  <c r="AC20" i="3"/>
  <c r="AC21" i="3"/>
  <c r="AC22" i="3"/>
  <c r="AC23" i="3"/>
  <c r="AC24" i="3"/>
  <c r="AC25" i="3"/>
  <c r="AC26" i="3"/>
  <c r="A178" i="3"/>
  <c r="AB155" i="3"/>
  <c r="AB156" i="3"/>
  <c r="AB157" i="3"/>
  <c r="AB158" i="3"/>
  <c r="AB159" i="3"/>
  <c r="AB160" i="3"/>
  <c r="AB161" i="3"/>
  <c r="AB162" i="3"/>
  <c r="AB163" i="3"/>
  <c r="AB165" i="3"/>
  <c r="AB166" i="3"/>
  <c r="AB167" i="3"/>
  <c r="AB168" i="3"/>
  <c r="AB169" i="3"/>
  <c r="AB170" i="3"/>
  <c r="AB171" i="3"/>
  <c r="AB173" i="3"/>
  <c r="AB174" i="3"/>
  <c r="AB175" i="3"/>
  <c r="AB176" i="3"/>
  <c r="AB177" i="3"/>
  <c r="AB154" i="3"/>
  <c r="AB181" i="3"/>
  <c r="AB182" i="3"/>
  <c r="AB183" i="3"/>
  <c r="AB184" i="3"/>
  <c r="AB185" i="3"/>
  <c r="AB187" i="3"/>
  <c r="AB188" i="3"/>
  <c r="AB189" i="3"/>
  <c r="AB190" i="3"/>
  <c r="AB191" i="3"/>
  <c r="AB192" i="3"/>
  <c r="AB193" i="3"/>
  <c r="AB194" i="3"/>
  <c r="AB195" i="3"/>
  <c r="AB196" i="3"/>
  <c r="AB197" i="3"/>
  <c r="AB199" i="3"/>
  <c r="AB200" i="3"/>
  <c r="AB201" i="3"/>
  <c r="AB202" i="3"/>
  <c r="AB203" i="3"/>
  <c r="AB204" i="3"/>
  <c r="AB205" i="3"/>
  <c r="AB206" i="3"/>
  <c r="AB208" i="3"/>
  <c r="AB209" i="3"/>
  <c r="AB210" i="3"/>
  <c r="AB211" i="3"/>
  <c r="AB212" i="3"/>
  <c r="AB180" i="3"/>
  <c r="AB127" i="3"/>
  <c r="AB128" i="3"/>
  <c r="AB130" i="3"/>
  <c r="AB131" i="3"/>
  <c r="AB133" i="3"/>
  <c r="AB134" i="3"/>
  <c r="AB135" i="3"/>
  <c r="AB136" i="3"/>
  <c r="AB137" i="3"/>
  <c r="AB138" i="3"/>
  <c r="AB139" i="3"/>
  <c r="AB141" i="3"/>
  <c r="AB142" i="3"/>
  <c r="AB143" i="3"/>
  <c r="AB144" i="3"/>
  <c r="AB145" i="3"/>
  <c r="AB146" i="3"/>
  <c r="AB148" i="3"/>
  <c r="AB149" i="3"/>
  <c r="AB150" i="3"/>
  <c r="AB151" i="3"/>
  <c r="AB126" i="3"/>
  <c r="AB104" i="3"/>
  <c r="AB105" i="3"/>
  <c r="AB106" i="3"/>
  <c r="AB107" i="3"/>
  <c r="AB108" i="3"/>
  <c r="AB109" i="3"/>
  <c r="AB111" i="3"/>
  <c r="AB112" i="3"/>
  <c r="AB113" i="3"/>
  <c r="AB114" i="3"/>
  <c r="AB115" i="3"/>
  <c r="AB116" i="3"/>
  <c r="AB117" i="3"/>
  <c r="AB118" i="3"/>
  <c r="AB119" i="3"/>
  <c r="AB121" i="3"/>
  <c r="AB122" i="3"/>
  <c r="AB123" i="3"/>
  <c r="AB103" i="3"/>
  <c r="AB96" i="3"/>
  <c r="AB97" i="3"/>
  <c r="AB98" i="3"/>
  <c r="AB99" i="3"/>
  <c r="AB100" i="3"/>
  <c r="AB72" i="3"/>
  <c r="AB73" i="3"/>
  <c r="AB74" i="3"/>
  <c r="AB75" i="3"/>
  <c r="AB77" i="3"/>
  <c r="AB78" i="3"/>
  <c r="AB79" i="3"/>
  <c r="AB80" i="3"/>
  <c r="AB82" i="3"/>
  <c r="AB83" i="3"/>
  <c r="AB84" i="3"/>
  <c r="AB85" i="3"/>
  <c r="AB86" i="3"/>
  <c r="AB87" i="3"/>
  <c r="AB88" i="3"/>
  <c r="AB89" i="3"/>
  <c r="AB90" i="3"/>
  <c r="AB91" i="3"/>
  <c r="AB92" i="3"/>
  <c r="AB93" i="3"/>
  <c r="AB94" i="3"/>
  <c r="AB71" i="3"/>
  <c r="AB43" i="3"/>
  <c r="AB44" i="3"/>
  <c r="AB45" i="3"/>
  <c r="AB46" i="3"/>
  <c r="AB47" i="3"/>
  <c r="AB49" i="3"/>
  <c r="AB50" i="3"/>
  <c r="AB51" i="3"/>
  <c r="AB52" i="3"/>
  <c r="AB54" i="3"/>
  <c r="AB55" i="3"/>
  <c r="AB57" i="3"/>
  <c r="AB58" i="3"/>
  <c r="AB59" i="3"/>
  <c r="AB60" i="3"/>
  <c r="AB61" i="3"/>
  <c r="AB62" i="3"/>
  <c r="AB64" i="3"/>
  <c r="AB65" i="3"/>
  <c r="AB66" i="3"/>
  <c r="AB67" i="3"/>
  <c r="AB68" i="3"/>
  <c r="AB42" i="3"/>
  <c r="AB4" i="3"/>
  <c r="AB5" i="3"/>
  <c r="AB6" i="3"/>
  <c r="AB7" i="3"/>
  <c r="AB8" i="3"/>
  <c r="AB9" i="3"/>
  <c r="AB10" i="3"/>
  <c r="AB11" i="3"/>
  <c r="AB12" i="3"/>
  <c r="AB13" i="3"/>
  <c r="AB14" i="3"/>
  <c r="AB16" i="3"/>
  <c r="AB17" i="3"/>
  <c r="AB18" i="3"/>
  <c r="AB19" i="3"/>
  <c r="AB20" i="3"/>
  <c r="AB21" i="3"/>
  <c r="AB23" i="3"/>
  <c r="AB24" i="3"/>
  <c r="AB25" i="3"/>
  <c r="AB26" i="3"/>
  <c r="AB27" i="3"/>
  <c r="AB28" i="3"/>
  <c r="AB30" i="3"/>
  <c r="AB31" i="3"/>
  <c r="AB32" i="3"/>
  <c r="AB33" i="3"/>
  <c r="AB35" i="3"/>
  <c r="AB36" i="3"/>
  <c r="AB37" i="3"/>
  <c r="AB38" i="3"/>
  <c r="AB39" i="3"/>
  <c r="AB3" i="3"/>
  <c r="AA72" i="3"/>
  <c r="AA73" i="3"/>
  <c r="AA74" i="3"/>
  <c r="AA75" i="3"/>
  <c r="AA77" i="3"/>
  <c r="AA78" i="3"/>
  <c r="AA79" i="3"/>
  <c r="AA80" i="3"/>
  <c r="AA82" i="3"/>
  <c r="AA83" i="3"/>
  <c r="AA84" i="3"/>
  <c r="AA85" i="3"/>
  <c r="AA86" i="3"/>
  <c r="AA87" i="3"/>
  <c r="AA88" i="3"/>
  <c r="AA89" i="3"/>
  <c r="AA90" i="3"/>
  <c r="AA91" i="3"/>
  <c r="AA92" i="3"/>
  <c r="AA93" i="3"/>
  <c r="AA94" i="3"/>
  <c r="AA96" i="3"/>
  <c r="AA97" i="3"/>
  <c r="AA98" i="3"/>
  <c r="AA99" i="3"/>
  <c r="AA100" i="3"/>
  <c r="AA103" i="3"/>
  <c r="AA104" i="3"/>
  <c r="AA105" i="3"/>
  <c r="AA106" i="3"/>
  <c r="AA107" i="3"/>
  <c r="AA108" i="3"/>
  <c r="AA109" i="3"/>
  <c r="AA111" i="3"/>
  <c r="AA112" i="3"/>
  <c r="AA113" i="3"/>
  <c r="AA114" i="3"/>
  <c r="AA115" i="3"/>
  <c r="AA116" i="3"/>
  <c r="AA117" i="3"/>
  <c r="AA118" i="3"/>
  <c r="AA119" i="3"/>
  <c r="AA121" i="3"/>
  <c r="AA122" i="3"/>
  <c r="AA123" i="3"/>
  <c r="AA126" i="3"/>
  <c r="AA127" i="3"/>
  <c r="AA128" i="3"/>
  <c r="AA130" i="3"/>
  <c r="AA131" i="3"/>
  <c r="AA133" i="3"/>
  <c r="AA134" i="3"/>
  <c r="AA135" i="3"/>
  <c r="AA136" i="3"/>
  <c r="AA137" i="3"/>
  <c r="AA138" i="3"/>
  <c r="AA139" i="3"/>
  <c r="AA141" i="3"/>
  <c r="AA142" i="3"/>
  <c r="AA143" i="3"/>
  <c r="AA144" i="3"/>
  <c r="AA145" i="3"/>
  <c r="AA146" i="3"/>
  <c r="AA148" i="3"/>
  <c r="AA149" i="3"/>
  <c r="AA150" i="3"/>
  <c r="AA151" i="3"/>
  <c r="AA154" i="3"/>
  <c r="AA155" i="3"/>
  <c r="AA156" i="3"/>
  <c r="AA157" i="3"/>
  <c r="AA158" i="3"/>
  <c r="AA159" i="3"/>
  <c r="AA160" i="3"/>
  <c r="AA161" i="3"/>
  <c r="AA162" i="3"/>
  <c r="AA163" i="3"/>
  <c r="AA165" i="3"/>
  <c r="AA166" i="3"/>
  <c r="AA167" i="3"/>
  <c r="AA168" i="3"/>
  <c r="AA169" i="3"/>
  <c r="AA170" i="3"/>
  <c r="AA171" i="3"/>
  <c r="AA173" i="3"/>
  <c r="AA174" i="3"/>
  <c r="AA175" i="3"/>
  <c r="AA176" i="3"/>
  <c r="AA180" i="3"/>
  <c r="AA181" i="3"/>
  <c r="AA182" i="3"/>
  <c r="AA183" i="3"/>
  <c r="AA184" i="3"/>
  <c r="AA185" i="3"/>
  <c r="AA187" i="3"/>
  <c r="AA188" i="3"/>
  <c r="AA189" i="3"/>
  <c r="AA190" i="3"/>
  <c r="AA191" i="3"/>
  <c r="AA192" i="3"/>
  <c r="AA193" i="3"/>
  <c r="AA194" i="3"/>
  <c r="AA195" i="3"/>
  <c r="AA196" i="3"/>
  <c r="AA197" i="3"/>
  <c r="AA199" i="3"/>
  <c r="AA200" i="3"/>
  <c r="AA201" i="3"/>
  <c r="AA68" i="3"/>
  <c r="AA24" i="3"/>
  <c r="AA25" i="3"/>
  <c r="AA26" i="3"/>
  <c r="AA27" i="3"/>
  <c r="AA28" i="3"/>
  <c r="AA30" i="3"/>
  <c r="AA31" i="3"/>
  <c r="AA32" i="3"/>
  <c r="AA33" i="3"/>
  <c r="AA35" i="3"/>
  <c r="AA36" i="3"/>
  <c r="AA37" i="3"/>
  <c r="AA38" i="3"/>
  <c r="AA39" i="3"/>
  <c r="AA42" i="3"/>
  <c r="AA43" i="3"/>
  <c r="AA44" i="3"/>
  <c r="AA45" i="3"/>
  <c r="AA46" i="3"/>
  <c r="AA47" i="3"/>
  <c r="AA49" i="3"/>
  <c r="AA50" i="3"/>
  <c r="AA51" i="3"/>
  <c r="AA52" i="3"/>
  <c r="AA54" i="3"/>
  <c r="AA55" i="3"/>
  <c r="AA57" i="3"/>
  <c r="AA58" i="3"/>
  <c r="AA59" i="3"/>
  <c r="AA60" i="3"/>
  <c r="AA61" i="3"/>
  <c r="AA62" i="3"/>
  <c r="AA64" i="3"/>
  <c r="AA65" i="3"/>
  <c r="AA66" i="3"/>
  <c r="AA67" i="3"/>
  <c r="AA71" i="3"/>
  <c r="AA202" i="3"/>
  <c r="AA203" i="3"/>
  <c r="AA204" i="3"/>
  <c r="AA205" i="3"/>
  <c r="AA206" i="3"/>
  <c r="AA208" i="3"/>
  <c r="AA209" i="3"/>
  <c r="AA210" i="3"/>
  <c r="AA211" i="3"/>
  <c r="AA212" i="3"/>
  <c r="AA4" i="3"/>
  <c r="AA5" i="3"/>
  <c r="AA6" i="3"/>
  <c r="AA7" i="3"/>
  <c r="AA8" i="3"/>
  <c r="AA9" i="3"/>
  <c r="AA10" i="3"/>
  <c r="AA12" i="3"/>
  <c r="AA13" i="3"/>
  <c r="AA14" i="3"/>
  <c r="AA16" i="3"/>
  <c r="AA17" i="3"/>
  <c r="AA18" i="3"/>
  <c r="AA19" i="3"/>
  <c r="AA20" i="3"/>
  <c r="AA21" i="3"/>
  <c r="AA23" i="3"/>
  <c r="A213" i="3"/>
  <c r="I181" i="3"/>
  <c r="I182" i="3"/>
  <c r="I183" i="3"/>
  <c r="I184" i="3"/>
  <c r="I185" i="3"/>
  <c r="I187" i="3"/>
  <c r="I188" i="3"/>
  <c r="I189" i="3"/>
  <c r="I190" i="3"/>
  <c r="I191" i="3"/>
  <c r="I192" i="3"/>
  <c r="I193" i="3"/>
  <c r="I194" i="3"/>
  <c r="I195" i="3"/>
  <c r="I196" i="3"/>
  <c r="I197" i="3"/>
  <c r="I199" i="3"/>
  <c r="I200" i="3"/>
  <c r="I201" i="3"/>
  <c r="I202" i="3"/>
  <c r="I203" i="3"/>
  <c r="I204" i="3"/>
  <c r="I205" i="3"/>
  <c r="I206" i="3"/>
  <c r="I208" i="3"/>
  <c r="I209" i="3"/>
  <c r="I210" i="3"/>
  <c r="I211" i="3"/>
  <c r="I212" i="3"/>
  <c r="H181" i="3"/>
  <c r="H182" i="3"/>
  <c r="H183" i="3"/>
  <c r="H184" i="3"/>
  <c r="H185" i="3"/>
  <c r="H187" i="3"/>
  <c r="H188" i="3"/>
  <c r="H189" i="3"/>
  <c r="H190" i="3"/>
  <c r="H191" i="3"/>
  <c r="H192" i="3"/>
  <c r="H193" i="3"/>
  <c r="H194" i="3"/>
  <c r="H195" i="3"/>
  <c r="H196" i="3"/>
  <c r="H197" i="3"/>
  <c r="H199" i="3"/>
  <c r="H200" i="3"/>
  <c r="H201" i="3"/>
  <c r="H202" i="3"/>
  <c r="H203" i="3"/>
  <c r="H204" i="3"/>
  <c r="H205" i="3"/>
  <c r="H206" i="3"/>
  <c r="H208" i="3"/>
  <c r="H209" i="3"/>
  <c r="H210" i="3"/>
  <c r="H211" i="3"/>
  <c r="H212" i="3"/>
  <c r="G181" i="3"/>
  <c r="G182" i="3"/>
  <c r="G183" i="3"/>
  <c r="G184" i="3"/>
  <c r="G185" i="3"/>
  <c r="G187" i="3"/>
  <c r="G188" i="3"/>
  <c r="G189" i="3"/>
  <c r="G190" i="3"/>
  <c r="G191" i="3"/>
  <c r="G192" i="3"/>
  <c r="G193" i="3"/>
  <c r="G194" i="3"/>
  <c r="G195" i="3"/>
  <c r="G196" i="3"/>
  <c r="G197" i="3"/>
  <c r="G199" i="3"/>
  <c r="G200" i="3"/>
  <c r="G201" i="3"/>
  <c r="G202" i="3"/>
  <c r="G203" i="3"/>
  <c r="G204" i="3"/>
  <c r="G205" i="3"/>
  <c r="G206" i="3"/>
  <c r="G208" i="3"/>
  <c r="G209" i="3"/>
  <c r="G210" i="3"/>
  <c r="G211" i="3"/>
  <c r="G212" i="3"/>
  <c r="F181" i="3"/>
  <c r="F182" i="3"/>
  <c r="F183" i="3"/>
  <c r="F184" i="3"/>
  <c r="F185" i="3"/>
  <c r="F187" i="3"/>
  <c r="F188" i="3"/>
  <c r="F189" i="3"/>
  <c r="F190" i="3"/>
  <c r="F191" i="3"/>
  <c r="F192" i="3"/>
  <c r="F193" i="3"/>
  <c r="F194" i="3"/>
  <c r="F195" i="3"/>
  <c r="F196" i="3"/>
  <c r="F197" i="3"/>
  <c r="F199" i="3"/>
  <c r="F200" i="3"/>
  <c r="F201" i="3"/>
  <c r="F202" i="3"/>
  <c r="F203" i="3"/>
  <c r="F204" i="3"/>
  <c r="F205" i="3"/>
  <c r="F206" i="3"/>
  <c r="F208" i="3"/>
  <c r="F209" i="3"/>
  <c r="F210" i="3"/>
  <c r="F211" i="3"/>
  <c r="F212" i="3"/>
  <c r="E181" i="3"/>
  <c r="E182" i="3"/>
  <c r="E183" i="3"/>
  <c r="E184" i="3"/>
  <c r="E185" i="3"/>
  <c r="E187" i="3"/>
  <c r="E188" i="3"/>
  <c r="E189" i="3"/>
  <c r="E190" i="3"/>
  <c r="E191" i="3"/>
  <c r="E192" i="3"/>
  <c r="E193" i="3"/>
  <c r="E194" i="3"/>
  <c r="E195" i="3"/>
  <c r="E196" i="3"/>
  <c r="E197" i="3"/>
  <c r="E199" i="3"/>
  <c r="E200" i="3"/>
  <c r="E201" i="3"/>
  <c r="E202" i="3"/>
  <c r="E203" i="3"/>
  <c r="E204" i="3"/>
  <c r="E205" i="3"/>
  <c r="E206" i="3"/>
  <c r="E208" i="3"/>
  <c r="E209" i="3"/>
  <c r="E210" i="3"/>
  <c r="E211" i="3"/>
  <c r="E212" i="3"/>
  <c r="I155" i="3"/>
  <c r="I156" i="3"/>
  <c r="I157" i="3"/>
  <c r="I158" i="3"/>
  <c r="I159" i="3"/>
  <c r="I160" i="3"/>
  <c r="I161" i="3"/>
  <c r="I162" i="3"/>
  <c r="I163" i="3"/>
  <c r="I165" i="3"/>
  <c r="I166" i="3"/>
  <c r="I167" i="3"/>
  <c r="I168" i="3"/>
  <c r="I169" i="3"/>
  <c r="I170" i="3"/>
  <c r="I171" i="3"/>
  <c r="I173" i="3"/>
  <c r="I174" i="3"/>
  <c r="I175" i="3"/>
  <c r="I176" i="3"/>
  <c r="I177" i="3"/>
  <c r="H155" i="3"/>
  <c r="H156" i="3"/>
  <c r="H157" i="3"/>
  <c r="H158" i="3"/>
  <c r="H159" i="3"/>
  <c r="H160" i="3"/>
  <c r="H161" i="3"/>
  <c r="H162" i="3"/>
  <c r="H163" i="3"/>
  <c r="H165" i="3"/>
  <c r="H166" i="3"/>
  <c r="H167" i="3"/>
  <c r="H168" i="3"/>
  <c r="H169" i="3"/>
  <c r="H170" i="3"/>
  <c r="H171" i="3"/>
  <c r="H173" i="3"/>
  <c r="H174" i="3"/>
  <c r="H175" i="3"/>
  <c r="H176" i="3"/>
  <c r="H177" i="3"/>
  <c r="G155" i="3"/>
  <c r="G156" i="3"/>
  <c r="G157" i="3"/>
  <c r="G158" i="3"/>
  <c r="G159" i="3"/>
  <c r="G160" i="3"/>
  <c r="G161" i="3"/>
  <c r="G162" i="3"/>
  <c r="G163" i="3"/>
  <c r="G165" i="3"/>
  <c r="G166" i="3"/>
  <c r="G167" i="3"/>
  <c r="G168" i="3"/>
  <c r="G169" i="3"/>
  <c r="G170" i="3"/>
  <c r="G171" i="3"/>
  <c r="G173" i="3"/>
  <c r="G174" i="3"/>
  <c r="G175" i="3"/>
  <c r="G176" i="3"/>
  <c r="G177" i="3"/>
  <c r="F155" i="3"/>
  <c r="F156" i="3"/>
  <c r="F157" i="3"/>
  <c r="F158" i="3"/>
  <c r="F159" i="3"/>
  <c r="F160" i="3"/>
  <c r="F161" i="3"/>
  <c r="F162" i="3"/>
  <c r="F163" i="3"/>
  <c r="F165" i="3"/>
  <c r="F166" i="3"/>
  <c r="F167" i="3"/>
  <c r="F168" i="3"/>
  <c r="F169" i="3"/>
  <c r="F170" i="3"/>
  <c r="F171" i="3"/>
  <c r="F173" i="3"/>
  <c r="F174" i="3"/>
  <c r="F175" i="3"/>
  <c r="F176" i="3"/>
  <c r="F177" i="3"/>
  <c r="E155" i="3"/>
  <c r="E156" i="3"/>
  <c r="E157" i="3"/>
  <c r="E158" i="3"/>
  <c r="E159" i="3"/>
  <c r="E160" i="3"/>
  <c r="E161" i="3"/>
  <c r="E162" i="3"/>
  <c r="E163" i="3"/>
  <c r="E165" i="3"/>
  <c r="E166" i="3"/>
  <c r="E167" i="3"/>
  <c r="E168" i="3"/>
  <c r="E169" i="3"/>
  <c r="E170" i="3"/>
  <c r="E171" i="3"/>
  <c r="E173" i="3"/>
  <c r="E174" i="3"/>
  <c r="E175" i="3"/>
  <c r="E176" i="3"/>
  <c r="E177" i="3"/>
  <c r="I127" i="3"/>
  <c r="I128" i="3"/>
  <c r="I130" i="3"/>
  <c r="I131" i="3"/>
  <c r="I133" i="3"/>
  <c r="I134" i="3"/>
  <c r="I135" i="3"/>
  <c r="I136" i="3"/>
  <c r="I137" i="3"/>
  <c r="I138" i="3"/>
  <c r="I139" i="3"/>
  <c r="I141" i="3"/>
  <c r="I142" i="3"/>
  <c r="I143" i="3"/>
  <c r="I144" i="3"/>
  <c r="I145" i="3"/>
  <c r="I146" i="3"/>
  <c r="I148" i="3"/>
  <c r="I149" i="3"/>
  <c r="I150" i="3"/>
  <c r="I151" i="3"/>
  <c r="H127" i="3"/>
  <c r="H128" i="3"/>
  <c r="H130" i="3"/>
  <c r="H131" i="3"/>
  <c r="H133" i="3"/>
  <c r="H134" i="3"/>
  <c r="H135" i="3"/>
  <c r="H136" i="3"/>
  <c r="H137" i="3"/>
  <c r="H138" i="3"/>
  <c r="H139" i="3"/>
  <c r="H141" i="3"/>
  <c r="H142" i="3"/>
  <c r="H143" i="3"/>
  <c r="H144" i="3"/>
  <c r="H145" i="3"/>
  <c r="H146" i="3"/>
  <c r="H148" i="3"/>
  <c r="H149" i="3"/>
  <c r="H150" i="3"/>
  <c r="H151" i="3"/>
  <c r="G127" i="3"/>
  <c r="G128" i="3"/>
  <c r="G130" i="3"/>
  <c r="G131" i="3"/>
  <c r="G133" i="3"/>
  <c r="G134" i="3"/>
  <c r="G135" i="3"/>
  <c r="G136" i="3"/>
  <c r="G137" i="3"/>
  <c r="G138" i="3"/>
  <c r="G139" i="3"/>
  <c r="G141" i="3"/>
  <c r="G142" i="3"/>
  <c r="G143" i="3"/>
  <c r="G144" i="3"/>
  <c r="G145" i="3"/>
  <c r="G146" i="3"/>
  <c r="G148" i="3"/>
  <c r="G149" i="3"/>
  <c r="G150" i="3"/>
  <c r="G151" i="3"/>
  <c r="F127" i="3"/>
  <c r="F128" i="3"/>
  <c r="F130" i="3"/>
  <c r="F131" i="3"/>
  <c r="F133" i="3"/>
  <c r="F134" i="3"/>
  <c r="F135" i="3"/>
  <c r="F136" i="3"/>
  <c r="F137" i="3"/>
  <c r="F138" i="3"/>
  <c r="F139" i="3"/>
  <c r="F141" i="3"/>
  <c r="F142" i="3"/>
  <c r="F143" i="3"/>
  <c r="F144" i="3"/>
  <c r="F145" i="3"/>
  <c r="F146" i="3"/>
  <c r="F148" i="3"/>
  <c r="F149" i="3"/>
  <c r="F150" i="3"/>
  <c r="F151" i="3"/>
  <c r="E149" i="3"/>
  <c r="E150" i="3"/>
  <c r="E151" i="3"/>
  <c r="E127" i="3"/>
  <c r="E128" i="3"/>
  <c r="E130" i="3"/>
  <c r="E131" i="3"/>
  <c r="E133" i="3"/>
  <c r="E134" i="3"/>
  <c r="E135" i="3"/>
  <c r="E136" i="3"/>
  <c r="E137" i="3"/>
  <c r="E138" i="3"/>
  <c r="E139" i="3"/>
  <c r="E141" i="3"/>
  <c r="E142" i="3"/>
  <c r="E143" i="3"/>
  <c r="E144" i="3"/>
  <c r="E145" i="3"/>
  <c r="E146" i="3"/>
  <c r="E148" i="3"/>
  <c r="A152" i="3"/>
  <c r="D135" i="3"/>
  <c r="D127" i="3"/>
  <c r="A124" i="3"/>
  <c r="I72" i="3"/>
  <c r="I73" i="3"/>
  <c r="I74" i="3"/>
  <c r="I75" i="3"/>
  <c r="I77" i="3"/>
  <c r="I78" i="3"/>
  <c r="I79" i="3"/>
  <c r="I80" i="3"/>
  <c r="I82" i="3"/>
  <c r="I83" i="3"/>
  <c r="I84" i="3"/>
  <c r="I85" i="3"/>
  <c r="I86" i="3"/>
  <c r="I87" i="3"/>
  <c r="I88" i="3"/>
  <c r="I89" i="3"/>
  <c r="I90" i="3"/>
  <c r="I91" i="3"/>
  <c r="I92" i="3"/>
  <c r="I93" i="3"/>
  <c r="I94" i="3"/>
  <c r="I96" i="3"/>
  <c r="I97" i="3"/>
  <c r="I98" i="3"/>
  <c r="I99" i="3"/>
  <c r="I100" i="3"/>
  <c r="H72" i="3"/>
  <c r="H73" i="3"/>
  <c r="H74" i="3"/>
  <c r="H75" i="3"/>
  <c r="H77" i="3"/>
  <c r="H78" i="3"/>
  <c r="H79" i="3"/>
  <c r="H80" i="3"/>
  <c r="H82" i="3"/>
  <c r="H83" i="3"/>
  <c r="H84" i="3"/>
  <c r="H85" i="3"/>
  <c r="H86" i="3"/>
  <c r="H87" i="3"/>
  <c r="H88" i="3"/>
  <c r="H89" i="3"/>
  <c r="H90" i="3"/>
  <c r="H91" i="3"/>
  <c r="H92" i="3"/>
  <c r="H93" i="3"/>
  <c r="H94" i="3"/>
  <c r="H96" i="3"/>
  <c r="H97" i="3"/>
  <c r="H98" i="3"/>
  <c r="H99" i="3"/>
  <c r="H100" i="3"/>
  <c r="G72" i="3"/>
  <c r="G73" i="3"/>
  <c r="G74" i="3"/>
  <c r="G75" i="3"/>
  <c r="G77" i="3"/>
  <c r="G78" i="3"/>
  <c r="G79" i="3"/>
  <c r="G80" i="3"/>
  <c r="G82" i="3"/>
  <c r="G83" i="3"/>
  <c r="G84" i="3"/>
  <c r="G85" i="3"/>
  <c r="G86" i="3"/>
  <c r="G87" i="3"/>
  <c r="G88" i="3"/>
  <c r="G89" i="3"/>
  <c r="G90" i="3"/>
  <c r="G91" i="3"/>
  <c r="G92" i="3"/>
  <c r="G93" i="3"/>
  <c r="G94" i="3"/>
  <c r="G96" i="3"/>
  <c r="G97" i="3"/>
  <c r="G98" i="3"/>
  <c r="G99" i="3"/>
  <c r="G100" i="3"/>
  <c r="F72" i="3"/>
  <c r="F73" i="3"/>
  <c r="F74" i="3"/>
  <c r="F75" i="3"/>
  <c r="F77" i="3"/>
  <c r="F78" i="3"/>
  <c r="F79" i="3"/>
  <c r="F80" i="3"/>
  <c r="F82" i="3"/>
  <c r="F83" i="3"/>
  <c r="F84" i="3"/>
  <c r="F85" i="3"/>
  <c r="F86" i="3"/>
  <c r="F87" i="3"/>
  <c r="F88" i="3"/>
  <c r="F89" i="3"/>
  <c r="F90" i="3"/>
  <c r="F91" i="3"/>
  <c r="F92" i="3"/>
  <c r="F93" i="3"/>
  <c r="F94" i="3"/>
  <c r="F96" i="3"/>
  <c r="F97" i="3"/>
  <c r="F98" i="3"/>
  <c r="F99" i="3"/>
  <c r="F100" i="3"/>
  <c r="A101" i="3"/>
  <c r="E72" i="3"/>
  <c r="E73" i="3"/>
  <c r="E74" i="3"/>
  <c r="E75" i="3"/>
  <c r="E77" i="3"/>
  <c r="E78" i="3"/>
  <c r="E79" i="3"/>
  <c r="E80" i="3"/>
  <c r="E82" i="3"/>
  <c r="E83" i="3"/>
  <c r="E84" i="3"/>
  <c r="E85" i="3"/>
  <c r="E86" i="3"/>
  <c r="E87" i="3"/>
  <c r="E88" i="3"/>
  <c r="E89" i="3"/>
  <c r="E90" i="3"/>
  <c r="E91" i="3"/>
  <c r="E92" i="3"/>
  <c r="E93" i="3"/>
  <c r="E94" i="3"/>
  <c r="E96" i="3"/>
  <c r="E97" i="3"/>
  <c r="E98" i="3"/>
  <c r="E99" i="3"/>
  <c r="E100" i="3"/>
  <c r="I43" i="3"/>
  <c r="I44" i="3"/>
  <c r="I45" i="3"/>
  <c r="I46" i="3"/>
  <c r="I47" i="3"/>
  <c r="I49" i="3"/>
  <c r="I50" i="3"/>
  <c r="I51" i="3"/>
  <c r="I52" i="3"/>
  <c r="I54" i="3"/>
  <c r="I55" i="3"/>
  <c r="I57" i="3"/>
  <c r="I58" i="3"/>
  <c r="I59" i="3"/>
  <c r="I60" i="3"/>
  <c r="I61" i="3"/>
  <c r="I62" i="3"/>
  <c r="I64" i="3"/>
  <c r="I65" i="3"/>
  <c r="I66" i="3"/>
  <c r="I67" i="3"/>
  <c r="I68" i="3"/>
  <c r="H43" i="3"/>
  <c r="H44" i="3"/>
  <c r="H45" i="3"/>
  <c r="H46" i="3"/>
  <c r="H47" i="3"/>
  <c r="H49" i="3"/>
  <c r="H50" i="3"/>
  <c r="H51" i="3"/>
  <c r="H52" i="3"/>
  <c r="H54" i="3"/>
  <c r="H55" i="3"/>
  <c r="H57" i="3"/>
  <c r="H58" i="3"/>
  <c r="H59" i="3"/>
  <c r="H60" i="3"/>
  <c r="H61" i="3"/>
  <c r="H62" i="3"/>
  <c r="H64" i="3"/>
  <c r="H65" i="3"/>
  <c r="H66" i="3"/>
  <c r="H67" i="3"/>
  <c r="H68" i="3"/>
  <c r="G43" i="3"/>
  <c r="G44" i="3"/>
  <c r="G45" i="3"/>
  <c r="G46" i="3"/>
  <c r="G47" i="3"/>
  <c r="G49" i="3"/>
  <c r="G50" i="3"/>
  <c r="G51" i="3"/>
  <c r="G52" i="3"/>
  <c r="G54" i="3"/>
  <c r="G55" i="3"/>
  <c r="G57" i="3"/>
  <c r="G58" i="3"/>
  <c r="G59" i="3"/>
  <c r="G60" i="3"/>
  <c r="G61" i="3"/>
  <c r="G62" i="3"/>
  <c r="G64" i="3"/>
  <c r="G65" i="3"/>
  <c r="G66" i="3"/>
  <c r="G67" i="3"/>
  <c r="G68" i="3"/>
  <c r="F43" i="3"/>
  <c r="F44" i="3"/>
  <c r="F45" i="3"/>
  <c r="F46" i="3"/>
  <c r="F47" i="3"/>
  <c r="F49" i="3"/>
  <c r="F50" i="3"/>
  <c r="F51" i="3"/>
  <c r="F52" i="3"/>
  <c r="F54" i="3"/>
  <c r="F55" i="3"/>
  <c r="F57" i="3"/>
  <c r="F58" i="3"/>
  <c r="F59" i="3"/>
  <c r="F60" i="3"/>
  <c r="F61" i="3"/>
  <c r="F62" i="3"/>
  <c r="F64" i="3"/>
  <c r="F65" i="3"/>
  <c r="F66" i="3"/>
  <c r="F67" i="3"/>
  <c r="F68" i="3"/>
  <c r="E43" i="3"/>
  <c r="E44" i="3"/>
  <c r="E45" i="3"/>
  <c r="E46" i="3"/>
  <c r="E47" i="3"/>
  <c r="E49" i="3"/>
  <c r="E50" i="3"/>
  <c r="E51" i="3"/>
  <c r="E52" i="3"/>
  <c r="E54" i="3"/>
  <c r="E55" i="3"/>
  <c r="E57" i="3"/>
  <c r="E58" i="3"/>
  <c r="E59" i="3"/>
  <c r="E60" i="3"/>
  <c r="E61" i="3"/>
  <c r="E62" i="3"/>
  <c r="E64" i="3"/>
  <c r="E65" i="3"/>
  <c r="E66" i="3"/>
  <c r="E67" i="3"/>
  <c r="E68" i="3"/>
  <c r="E71" i="3"/>
  <c r="A69" i="3"/>
  <c r="I3" i="3"/>
  <c r="I4" i="3"/>
  <c r="I5" i="3"/>
  <c r="I6" i="3"/>
  <c r="I7" i="3"/>
  <c r="I8" i="3"/>
  <c r="I9" i="3"/>
  <c r="I10" i="3"/>
  <c r="I12" i="3"/>
  <c r="I13" i="3"/>
  <c r="I14" i="3"/>
  <c r="I16" i="3"/>
  <c r="I17" i="3"/>
  <c r="I18" i="3"/>
  <c r="I19" i="3"/>
  <c r="I20" i="3"/>
  <c r="I21" i="3"/>
  <c r="I23" i="3"/>
  <c r="I24" i="3"/>
  <c r="I25" i="3"/>
  <c r="I26" i="3"/>
  <c r="I27" i="3"/>
  <c r="I28" i="3"/>
  <c r="I30" i="3"/>
  <c r="I31" i="3"/>
  <c r="I32" i="3"/>
  <c r="I33" i="3"/>
  <c r="I35" i="3"/>
  <c r="I36" i="3"/>
  <c r="I37" i="3"/>
  <c r="I38" i="3"/>
  <c r="I39" i="3"/>
  <c r="H4" i="3"/>
  <c r="H5" i="3"/>
  <c r="H6" i="3"/>
  <c r="H7" i="3"/>
  <c r="H8" i="3"/>
  <c r="H9" i="3"/>
  <c r="H10" i="3"/>
  <c r="H12" i="3"/>
  <c r="H13" i="3"/>
  <c r="H14" i="3"/>
  <c r="H16" i="3"/>
  <c r="H17" i="3"/>
  <c r="H18" i="3"/>
  <c r="H19" i="3"/>
  <c r="H20" i="3"/>
  <c r="H21" i="3"/>
  <c r="H23" i="3"/>
  <c r="H24" i="3"/>
  <c r="H25" i="3"/>
  <c r="H26" i="3"/>
  <c r="H27" i="3"/>
  <c r="H28" i="3"/>
  <c r="H30" i="3"/>
  <c r="H31" i="3"/>
  <c r="H32" i="3"/>
  <c r="H33" i="3"/>
  <c r="H35" i="3"/>
  <c r="H36" i="3"/>
  <c r="H37" i="3"/>
  <c r="H38" i="3"/>
  <c r="H39" i="3"/>
  <c r="G4" i="3"/>
  <c r="G5" i="3"/>
  <c r="G6" i="3"/>
  <c r="G7" i="3"/>
  <c r="G8" i="3"/>
  <c r="G9" i="3"/>
  <c r="G10" i="3"/>
  <c r="G12" i="3"/>
  <c r="G13" i="3"/>
  <c r="G14" i="3"/>
  <c r="G16" i="3"/>
  <c r="G17" i="3"/>
  <c r="G18" i="3"/>
  <c r="G19" i="3"/>
  <c r="G20" i="3"/>
  <c r="G21" i="3"/>
  <c r="G23" i="3"/>
  <c r="G24" i="3"/>
  <c r="G25" i="3"/>
  <c r="G26" i="3"/>
  <c r="G27" i="3"/>
  <c r="G28" i="3"/>
  <c r="G30" i="3"/>
  <c r="G31" i="3"/>
  <c r="G32" i="3"/>
  <c r="G33" i="3"/>
  <c r="G35" i="3"/>
  <c r="G36" i="3"/>
  <c r="G37" i="3"/>
  <c r="G38" i="3"/>
  <c r="G39" i="3"/>
  <c r="F4" i="3"/>
  <c r="F5" i="3"/>
  <c r="F6" i="3"/>
  <c r="F7" i="3"/>
  <c r="F8" i="3"/>
  <c r="F9" i="3"/>
  <c r="F10" i="3"/>
  <c r="F12" i="3"/>
  <c r="F13" i="3"/>
  <c r="F14" i="3"/>
  <c r="F16" i="3"/>
  <c r="F17" i="3"/>
  <c r="F18" i="3"/>
  <c r="F19" i="3"/>
  <c r="F20" i="3"/>
  <c r="F21" i="3"/>
  <c r="F23" i="3"/>
  <c r="F24" i="3"/>
  <c r="F25" i="3"/>
  <c r="F26" i="3"/>
  <c r="F27" i="3"/>
  <c r="F28" i="3"/>
  <c r="F30" i="3"/>
  <c r="F31" i="3"/>
  <c r="F32" i="3"/>
  <c r="F33" i="3"/>
  <c r="F35" i="3"/>
  <c r="F36" i="3"/>
  <c r="F37" i="3"/>
  <c r="F38" i="3"/>
  <c r="F39" i="3"/>
  <c r="E4" i="3"/>
  <c r="E5" i="3"/>
  <c r="E6" i="3"/>
  <c r="E7" i="3"/>
  <c r="E8" i="3"/>
  <c r="E9" i="3"/>
  <c r="E10" i="3"/>
  <c r="E12" i="3"/>
  <c r="E13" i="3"/>
  <c r="E14" i="3"/>
  <c r="E16" i="3"/>
  <c r="E17" i="3"/>
  <c r="E18" i="3"/>
  <c r="E19" i="3"/>
  <c r="E20" i="3"/>
  <c r="E21" i="3"/>
  <c r="E23" i="3"/>
  <c r="E24" i="3"/>
  <c r="E25" i="3"/>
  <c r="E26" i="3"/>
  <c r="E27" i="3"/>
  <c r="E28" i="3"/>
  <c r="E30" i="3"/>
  <c r="E31" i="3"/>
  <c r="E32" i="3"/>
  <c r="E33" i="3"/>
  <c r="E35" i="3"/>
  <c r="E36" i="3"/>
  <c r="E37" i="3"/>
  <c r="E38" i="3"/>
  <c r="E39" i="3"/>
  <c r="D100" i="3"/>
  <c r="D91" i="3"/>
  <c r="D92" i="3"/>
  <c r="D93" i="3"/>
  <c r="A40" i="3"/>
  <c r="D39" i="3"/>
  <c r="D28" i="3"/>
  <c r="H3" i="3"/>
  <c r="D19" i="3"/>
  <c r="D18" i="3"/>
  <c r="D17" i="3"/>
  <c r="D16" i="3"/>
  <c r="AB40" i="3" l="1"/>
  <c r="AB152" i="3"/>
  <c r="AB101" i="3"/>
  <c r="AC152" i="3"/>
  <c r="AC40" i="3"/>
  <c r="AC178" i="3"/>
  <c r="G16" i="2" s="1"/>
  <c r="AC213" i="3"/>
  <c r="G17" i="2" s="1"/>
  <c r="E101" i="3"/>
  <c r="I40" i="3"/>
  <c r="H40" i="3"/>
  <c r="G15" i="2" l="1"/>
  <c r="G11" i="2"/>
  <c r="AC69" i="3"/>
  <c r="G12" i="2" s="1"/>
  <c r="N9" i="3" l="1"/>
  <c r="N8" i="3"/>
  <c r="N7" i="3"/>
  <c r="N6" i="3"/>
  <c r="N4" i="3"/>
  <c r="N3" i="3"/>
  <c r="D62" i="3"/>
  <c r="D61" i="3"/>
  <c r="D60" i="3"/>
  <c r="D5" i="3"/>
  <c r="D6" i="3"/>
  <c r="D7" i="3"/>
  <c r="D212" i="3"/>
  <c r="D211" i="3"/>
  <c r="D210" i="3"/>
  <c r="D209" i="3"/>
  <c r="D208" i="3"/>
  <c r="D206" i="3"/>
  <c r="D205" i="3"/>
  <c r="D204" i="3"/>
  <c r="D203" i="3"/>
  <c r="D202" i="3"/>
  <c r="D201" i="3"/>
  <c r="D200" i="3"/>
  <c r="D199" i="3"/>
  <c r="D197" i="3"/>
  <c r="D196" i="3"/>
  <c r="D195" i="3"/>
  <c r="D194" i="3"/>
  <c r="D193" i="3"/>
  <c r="D192" i="3"/>
  <c r="D191" i="3"/>
  <c r="D190" i="3"/>
  <c r="D189" i="3"/>
  <c r="D188" i="3"/>
  <c r="D187" i="3"/>
  <c r="D185" i="3"/>
  <c r="D184" i="3"/>
  <c r="D183" i="3"/>
  <c r="D182" i="3"/>
  <c r="D181" i="3"/>
  <c r="I180" i="3"/>
  <c r="H180" i="3"/>
  <c r="G180" i="3"/>
  <c r="F180" i="3"/>
  <c r="E180" i="3"/>
  <c r="D180" i="3"/>
  <c r="D177" i="3"/>
  <c r="AA177" i="3" s="1"/>
  <c r="D176" i="3"/>
  <c r="D175" i="3"/>
  <c r="D174" i="3"/>
  <c r="D173" i="3"/>
  <c r="D171" i="3"/>
  <c r="D170" i="3"/>
  <c r="D169" i="3"/>
  <c r="D168" i="3"/>
  <c r="D167" i="3"/>
  <c r="D166" i="3"/>
  <c r="D165" i="3"/>
  <c r="D163" i="3"/>
  <c r="D162" i="3"/>
  <c r="D161" i="3"/>
  <c r="D160" i="3"/>
  <c r="D159" i="3"/>
  <c r="D158" i="3"/>
  <c r="D157" i="3"/>
  <c r="D156" i="3"/>
  <c r="D155" i="3"/>
  <c r="I154" i="3"/>
  <c r="H154" i="3"/>
  <c r="G154" i="3"/>
  <c r="F154" i="3"/>
  <c r="E154" i="3"/>
  <c r="D154" i="3"/>
  <c r="D151" i="3"/>
  <c r="D150" i="3"/>
  <c r="D149" i="3"/>
  <c r="D148" i="3"/>
  <c r="D146" i="3"/>
  <c r="D145" i="3"/>
  <c r="D144" i="3"/>
  <c r="D143" i="3"/>
  <c r="D142" i="3"/>
  <c r="D141" i="3"/>
  <c r="D139" i="3"/>
  <c r="D138" i="3"/>
  <c r="D137" i="3"/>
  <c r="D136" i="3"/>
  <c r="D134" i="3"/>
  <c r="D133" i="3"/>
  <c r="D131" i="3"/>
  <c r="D130" i="3"/>
  <c r="D128" i="3"/>
  <c r="I126" i="3"/>
  <c r="H126" i="3"/>
  <c r="G126" i="3"/>
  <c r="F126" i="3"/>
  <c r="E126" i="3"/>
  <c r="D126" i="3"/>
  <c r="I123" i="3"/>
  <c r="H123" i="3"/>
  <c r="G123" i="3"/>
  <c r="F123" i="3"/>
  <c r="E123" i="3"/>
  <c r="D123" i="3"/>
  <c r="I122" i="3"/>
  <c r="H122" i="3"/>
  <c r="G122" i="3"/>
  <c r="F122" i="3"/>
  <c r="E122" i="3"/>
  <c r="D122" i="3"/>
  <c r="I121" i="3"/>
  <c r="H121" i="3"/>
  <c r="G121" i="3"/>
  <c r="F121" i="3"/>
  <c r="E121" i="3"/>
  <c r="D121" i="3"/>
  <c r="I119" i="3"/>
  <c r="H119" i="3"/>
  <c r="G119" i="3"/>
  <c r="F119" i="3"/>
  <c r="E119" i="3"/>
  <c r="D119" i="3"/>
  <c r="I118" i="3"/>
  <c r="H118" i="3"/>
  <c r="G118" i="3"/>
  <c r="F118" i="3"/>
  <c r="E118" i="3"/>
  <c r="D118" i="3"/>
  <c r="I117" i="3"/>
  <c r="H117" i="3"/>
  <c r="G117" i="3"/>
  <c r="F117" i="3"/>
  <c r="E117" i="3"/>
  <c r="D117" i="3"/>
  <c r="I116" i="3"/>
  <c r="H116" i="3"/>
  <c r="G116" i="3"/>
  <c r="F116" i="3"/>
  <c r="E116" i="3"/>
  <c r="D116" i="3"/>
  <c r="I115" i="3"/>
  <c r="H115" i="3"/>
  <c r="G115" i="3"/>
  <c r="F115" i="3"/>
  <c r="E115" i="3"/>
  <c r="D115" i="3"/>
  <c r="I114" i="3"/>
  <c r="H114" i="3"/>
  <c r="G114" i="3"/>
  <c r="F114" i="3"/>
  <c r="E114" i="3"/>
  <c r="D114" i="3"/>
  <c r="I113" i="3"/>
  <c r="H113" i="3"/>
  <c r="G113" i="3"/>
  <c r="F113" i="3"/>
  <c r="E113" i="3"/>
  <c r="D113" i="3"/>
  <c r="I112" i="3"/>
  <c r="H112" i="3"/>
  <c r="G112" i="3"/>
  <c r="F112" i="3"/>
  <c r="E112" i="3"/>
  <c r="D112" i="3"/>
  <c r="I111" i="3"/>
  <c r="H111" i="3"/>
  <c r="G111" i="3"/>
  <c r="F111" i="3"/>
  <c r="E111" i="3"/>
  <c r="D111" i="3"/>
  <c r="I109" i="3"/>
  <c r="H109" i="3"/>
  <c r="G109" i="3"/>
  <c r="F109" i="3"/>
  <c r="E109" i="3"/>
  <c r="D109" i="3"/>
  <c r="I108" i="3"/>
  <c r="H108" i="3"/>
  <c r="G108" i="3"/>
  <c r="F108" i="3"/>
  <c r="E108" i="3"/>
  <c r="D108" i="3"/>
  <c r="I107" i="3"/>
  <c r="H107" i="3"/>
  <c r="G107" i="3"/>
  <c r="F107" i="3"/>
  <c r="E107" i="3"/>
  <c r="D107" i="3"/>
  <c r="I106" i="3"/>
  <c r="H106" i="3"/>
  <c r="G106" i="3"/>
  <c r="F106" i="3"/>
  <c r="E106" i="3"/>
  <c r="D106" i="3"/>
  <c r="I105" i="3"/>
  <c r="H105" i="3"/>
  <c r="G105" i="3"/>
  <c r="F105" i="3"/>
  <c r="E105" i="3"/>
  <c r="D105" i="3"/>
  <c r="I104" i="3"/>
  <c r="H104" i="3"/>
  <c r="G104" i="3"/>
  <c r="F104" i="3"/>
  <c r="E104" i="3"/>
  <c r="D104" i="3"/>
  <c r="I103" i="3"/>
  <c r="H103" i="3"/>
  <c r="G103" i="3"/>
  <c r="F103" i="3"/>
  <c r="E103" i="3"/>
  <c r="D103" i="3"/>
  <c r="D99" i="3"/>
  <c r="D98" i="3"/>
  <c r="D97" i="3"/>
  <c r="D96" i="3"/>
  <c r="D94" i="3"/>
  <c r="D90" i="3"/>
  <c r="D89" i="3"/>
  <c r="D88" i="3"/>
  <c r="D87" i="3"/>
  <c r="D86" i="3"/>
  <c r="D85" i="3"/>
  <c r="D84" i="3"/>
  <c r="D83" i="3"/>
  <c r="D82" i="3"/>
  <c r="D80" i="3"/>
  <c r="D79" i="3"/>
  <c r="D78" i="3"/>
  <c r="D77" i="3"/>
  <c r="D75" i="3"/>
  <c r="D74" i="3"/>
  <c r="D73" i="3"/>
  <c r="D72" i="3"/>
  <c r="I71" i="3"/>
  <c r="H71" i="3"/>
  <c r="G71" i="3"/>
  <c r="F71" i="3"/>
  <c r="D71" i="3"/>
  <c r="D68" i="3"/>
  <c r="D67" i="3"/>
  <c r="D66" i="3"/>
  <c r="D65" i="3"/>
  <c r="D64" i="3"/>
  <c r="D59" i="3"/>
  <c r="D58" i="3"/>
  <c r="D57" i="3"/>
  <c r="D55" i="3"/>
  <c r="D54" i="3"/>
  <c r="D52" i="3"/>
  <c r="D51" i="3"/>
  <c r="D50" i="3"/>
  <c r="D49" i="3"/>
  <c r="D47" i="3"/>
  <c r="D46" i="3"/>
  <c r="D45" i="3"/>
  <c r="D44" i="3"/>
  <c r="D43" i="3"/>
  <c r="I42" i="3"/>
  <c r="H42" i="3"/>
  <c r="G42" i="3"/>
  <c r="F42" i="3"/>
  <c r="F69" i="3" s="1"/>
  <c r="E42" i="3"/>
  <c r="E69" i="3" s="1"/>
  <c r="D42" i="3"/>
  <c r="D38" i="3"/>
  <c r="D37" i="3"/>
  <c r="D36" i="3"/>
  <c r="D35" i="3"/>
  <c r="D33" i="3"/>
  <c r="D32" i="3"/>
  <c r="D31" i="3"/>
  <c r="D30" i="3"/>
  <c r="D27" i="3"/>
  <c r="D26" i="3"/>
  <c r="D25" i="3"/>
  <c r="D24" i="3"/>
  <c r="D23" i="3"/>
  <c r="D21" i="3"/>
  <c r="D20" i="3"/>
  <c r="D14" i="3"/>
  <c r="D13" i="3"/>
  <c r="D12" i="3"/>
  <c r="D10" i="3"/>
  <c r="D9" i="3"/>
  <c r="D8" i="3"/>
  <c r="D4" i="3"/>
  <c r="G3" i="3"/>
  <c r="G40" i="3" s="1"/>
  <c r="F3" i="3"/>
  <c r="F40" i="3" s="1"/>
  <c r="E3" i="3"/>
  <c r="E40" i="3" s="1"/>
  <c r="D3" i="3"/>
  <c r="AA3" i="3" s="1"/>
  <c r="AC101" i="3" l="1"/>
  <c r="G13" i="2" s="1"/>
  <c r="E213" i="3"/>
  <c r="F213" i="3"/>
  <c r="G213" i="3"/>
  <c r="H213" i="3"/>
  <c r="I213" i="3"/>
  <c r="G152" i="3"/>
  <c r="G69" i="3"/>
  <c r="H124" i="3"/>
  <c r="H152" i="3"/>
  <c r="G101" i="3"/>
  <c r="I124" i="3"/>
  <c r="N5" i="3"/>
  <c r="N10" i="3" s="1"/>
  <c r="F152" i="3"/>
  <c r="H69" i="3"/>
  <c r="E124" i="3"/>
  <c r="D14" i="2" s="1"/>
  <c r="I69" i="3"/>
  <c r="F124" i="3"/>
  <c r="I152" i="3"/>
  <c r="H101" i="3"/>
  <c r="E178" i="3"/>
  <c r="D16" i="2" s="1"/>
  <c r="I101" i="3"/>
  <c r="F178" i="3"/>
  <c r="G178" i="3"/>
  <c r="M4" i="3"/>
  <c r="E152" i="3"/>
  <c r="H178" i="3"/>
  <c r="D11" i="2"/>
  <c r="G124" i="3"/>
  <c r="F101" i="3"/>
  <c r="I178" i="3"/>
  <c r="AC124" i="3" l="1"/>
  <c r="G14" i="2" s="1"/>
  <c r="O4" i="3"/>
  <c r="F12" i="2" s="1"/>
  <c r="D12" i="2"/>
  <c r="M8" i="3"/>
  <c r="M6" i="3"/>
  <c r="M3" i="3"/>
  <c r="M9" i="3"/>
  <c r="D17" i="2"/>
  <c r="M7" i="3"/>
  <c r="D15" i="2"/>
  <c r="D13" i="2"/>
  <c r="M5" i="3"/>
  <c r="O3" i="3" l="1"/>
  <c r="F11" i="2" s="1"/>
  <c r="O9" i="3"/>
  <c r="F17" i="2" s="1"/>
  <c r="O6" i="3"/>
  <c r="F14" i="2" s="1"/>
  <c r="O5" i="3"/>
  <c r="F13" i="2" s="1"/>
  <c r="O8" i="3"/>
  <c r="F16" i="2" s="1"/>
  <c r="O7" i="3"/>
  <c r="F15" i="2" s="1"/>
  <c r="M10" i="3"/>
  <c r="C4" i="2" s="1"/>
  <c r="Q8" i="3" l="1"/>
  <c r="Q9" i="3"/>
  <c r="Q5" i="3"/>
  <c r="Q7" i="3"/>
  <c r="Q6" i="3"/>
  <c r="Q4" i="3"/>
  <c r="Q3" i="3"/>
  <c r="O22" i="3"/>
  <c r="R7" i="3" l="1"/>
  <c r="W7" i="3" s="1"/>
  <c r="R4" i="3"/>
  <c r="V4" i="3" s="1"/>
  <c r="R3" i="3"/>
  <c r="R6" i="3"/>
  <c r="V6" i="3" s="1"/>
  <c r="R8" i="3"/>
  <c r="V8" i="3" s="1"/>
  <c r="R9" i="3"/>
  <c r="V9" i="3" s="1"/>
  <c r="R5" i="3"/>
  <c r="T5" i="3" s="1"/>
  <c r="U5" i="3" s="1"/>
  <c r="W3" i="3" l="1"/>
  <c r="V3" i="3"/>
  <c r="T7" i="3"/>
  <c r="U7" i="3" s="1"/>
  <c r="V7" i="3"/>
  <c r="X7" i="3" s="1"/>
  <c r="Y7" i="3" s="1"/>
  <c r="W4" i="3"/>
  <c r="X4" i="3" s="1"/>
  <c r="Y4" i="3" s="1"/>
  <c r="T3" i="3"/>
  <c r="U3" i="3" s="1"/>
  <c r="W5" i="3"/>
  <c r="T9" i="3"/>
  <c r="U9" i="3" s="1"/>
  <c r="W9" i="3"/>
  <c r="X9" i="3" s="1"/>
  <c r="Y9" i="3" s="1"/>
  <c r="T4" i="3"/>
  <c r="U4" i="3" s="1"/>
  <c r="W8" i="3"/>
  <c r="X8" i="3" s="1"/>
  <c r="Y8" i="3" s="1"/>
  <c r="T8" i="3"/>
  <c r="U8" i="3" s="1"/>
  <c r="V5" i="3"/>
  <c r="W6" i="3"/>
  <c r="X6" i="3" s="1"/>
  <c r="Y6" i="3" s="1"/>
  <c r="T6" i="3"/>
  <c r="U6" i="3" s="1"/>
  <c r="X3" i="3" l="1"/>
  <c r="Y3" i="3" s="1"/>
  <c r="X5" i="3"/>
  <c r="Y5" i="3" s="1"/>
</calcChain>
</file>

<file path=xl/sharedStrings.xml><?xml version="1.0" encoding="utf-8"?>
<sst xmlns="http://schemas.openxmlformats.org/spreadsheetml/2006/main" count="914" uniqueCount="547">
  <si>
    <t></t>
  </si>
  <si>
    <t>Use the tabs at the bottom of the window to choose a section to evaluate.</t>
  </si>
  <si>
    <t></t>
  </si>
  <si>
    <t>Fill out the "Status" and "Assessment" columns in each section.</t>
  </si>
  <si>
    <t>If the section is not applicable to your library, check the "Does not apply" box in the upper left-hand corner and proceed to the next section.</t>
  </si>
  <si>
    <t></t>
  </si>
  <si>
    <t>After all relevant sections are filled out, choose the "Summary" tab for an overview of your self-assessment.</t>
  </si>
  <si>
    <t>Likelihood of accreditation:</t>
  </si>
  <si>
    <t>Key Areas for Improvement</t>
  </si>
  <si>
    <t>Existing Items</t>
  </si>
  <si>
    <t>Missing items</t>
  </si>
  <si>
    <t>Guidelines</t>
  </si>
  <si>
    <t>Number that Exist</t>
  </si>
  <si>
    <t>In Need of Review</t>
  </si>
  <si>
    <t>% Complete</t>
  </si>
  <si>
    <t>Governance &amp; Adminstration</t>
  </si>
  <si>
    <t>Planning Documents &amp; Process</t>
  </si>
  <si>
    <t>Policy</t>
  </si>
  <si>
    <t>Personnel &amp; Human Resources</t>
  </si>
  <si>
    <t>General</t>
  </si>
  <si>
    <t>Collections &amp; Services</t>
  </si>
  <si>
    <t>Physical &amp; Facilities</t>
  </si>
  <si>
    <t>policy exists</t>
  </si>
  <si>
    <t>revisions</t>
  </si>
  <si>
    <t>Area</t>
  </si>
  <si>
    <t>Number</t>
  </si>
  <si>
    <t>Section</t>
  </si>
  <si>
    <t>Total</t>
  </si>
  <si>
    <t>Max</t>
  </si>
  <si>
    <t>Score</t>
  </si>
  <si>
    <t>Rank</t>
  </si>
  <si>
    <t>Position</t>
  </si>
  <si>
    <t>For graphing</t>
  </si>
  <si>
    <t>Missing</t>
  </si>
  <si>
    <t>Guideline</t>
  </si>
  <si>
    <t>Is Mandatory</t>
  </si>
  <si>
    <t>Met</t>
  </si>
  <si>
    <t>Governance/Administration</t>
  </si>
  <si>
    <t>Governing Body</t>
  </si>
  <si>
    <t>Governance &amp; Administration</t>
  </si>
  <si>
    <t>Officers</t>
  </si>
  <si>
    <t>CEO Appointment</t>
  </si>
  <si>
    <t>Meetings</t>
  </si>
  <si>
    <t>Streaming &amp; Posting of Meetings</t>
  </si>
  <si>
    <t>Meeting Minutes</t>
  </si>
  <si>
    <t>Collection &amp; Services</t>
  </si>
  <si>
    <t>Terms of Reference</t>
  </si>
  <si>
    <t>Bylaws</t>
  </si>
  <si>
    <t>Written Policy Process</t>
  </si>
  <si>
    <t>Distribution</t>
  </si>
  <si>
    <t>Review</t>
  </si>
  <si>
    <t xml:space="preserve">This section covers the ranking and graphing </t>
  </si>
  <si>
    <t>Review of Plans</t>
  </si>
  <si>
    <t>Report to Public</t>
  </si>
  <si>
    <t>Budget</t>
  </si>
  <si>
    <t>Financial Records</t>
  </si>
  <si>
    <t>Financial Reports</t>
  </si>
  <si>
    <t>Financial Reports to Funders</t>
  </si>
  <si>
    <t>Annual Survey of Public Libraries and Financial Reporting Requirements</t>
  </si>
  <si>
    <t>Advocacy Policy</t>
  </si>
  <si>
    <t>Participation in Advocacy Activities</t>
  </si>
  <si>
    <t>Duties and Responsibilities</t>
  </si>
  <si>
    <t>Orientation</t>
  </si>
  <si>
    <t>Current Information</t>
  </si>
  <si>
    <t>Planning Policy</t>
  </si>
  <si>
    <t>Community Analysis</t>
  </si>
  <si>
    <t>Community Consultation</t>
  </si>
  <si>
    <t>Assessment of Service Hours</t>
  </si>
  <si>
    <t>Performance Measurement Informs Planning</t>
  </si>
  <si>
    <t>Planning Document</t>
  </si>
  <si>
    <t>Facility Planning</t>
  </si>
  <si>
    <t>Asset Management Planning</t>
  </si>
  <si>
    <t>Participation in Local Planning</t>
  </si>
  <si>
    <t>Content and Size of the Library Collection</t>
  </si>
  <si>
    <t>Collection Plan</t>
  </si>
  <si>
    <t>Inventory</t>
  </si>
  <si>
    <t>Collection Maintenance Procedures</t>
  </si>
  <si>
    <t>Service Level</t>
  </si>
  <si>
    <t>Gap Analysis of Service</t>
  </si>
  <si>
    <t>Multi-Year Accessibility Plan</t>
  </si>
  <si>
    <t>Community Programming Need</t>
  </si>
  <si>
    <t>Programming Plan</t>
  </si>
  <si>
    <t>Formal Evaluation Process</t>
  </si>
  <si>
    <t>2SLGBTQIA+</t>
  </si>
  <si>
    <t>Truth &amp; Reconciliation</t>
  </si>
  <si>
    <t>Marginalized Populations</t>
  </si>
  <si>
    <t>Technology Plan</t>
  </si>
  <si>
    <t>Technical Support</t>
  </si>
  <si>
    <t>Technology Budget</t>
  </si>
  <si>
    <t>Disaster Recovery Procedure</t>
  </si>
  <si>
    <t>Safety, Security and Emergencies Policy</t>
  </si>
  <si>
    <t>Working Alone</t>
  </si>
  <si>
    <t>Workplace Violence</t>
  </si>
  <si>
    <t>Workplace Harassment</t>
  </si>
  <si>
    <t>Public Code of Conduct</t>
  </si>
  <si>
    <t>Collection Policy</t>
  </si>
  <si>
    <t>Intellectual Freedom</t>
  </si>
  <si>
    <t>Circulation Policy</t>
  </si>
  <si>
    <t>Privacy and Access to Personal Information Policy</t>
  </si>
  <si>
    <t>Accessibility for Ontarians with Disabilities Library Policy</t>
  </si>
  <si>
    <t>Children’s Services Policy</t>
  </si>
  <si>
    <t>Teen and/or YA Policy</t>
  </si>
  <si>
    <t>Programming Policy</t>
  </si>
  <si>
    <t>Community Information Policy</t>
  </si>
  <si>
    <t>Local History Policy</t>
  </si>
  <si>
    <t>Public Meeting Room Policy</t>
  </si>
  <si>
    <t>Equity, Diversity and Inclusion (EDI)</t>
  </si>
  <si>
    <t>Free Access to Public Computers Policy</t>
  </si>
  <si>
    <t>Acceptable Use of the Library’s Electronic Systems</t>
  </si>
  <si>
    <t>Internet Filtering and Content Control</t>
  </si>
  <si>
    <t>Staff Use of Technology</t>
  </si>
  <si>
    <t>Personnel &amp; HR</t>
  </si>
  <si>
    <t>Personnel Policy</t>
  </si>
  <si>
    <t>Distribution of Policy</t>
  </si>
  <si>
    <t>Job Descriptions</t>
  </si>
  <si>
    <t>Salary Scales</t>
  </si>
  <si>
    <t>Paid Staff</t>
  </si>
  <si>
    <t>Administrative Hours</t>
  </si>
  <si>
    <t>Volunteers Policy</t>
  </si>
  <si>
    <t>Performance Appraisal</t>
  </si>
  <si>
    <t>Evaluation of CEO</t>
  </si>
  <si>
    <t>Level of Training</t>
  </si>
  <si>
    <t>Continuing Education and Training</t>
  </si>
  <si>
    <t xml:space="preserve">Information and Customer Service </t>
  </si>
  <si>
    <t>Staff Training in Technology Use</t>
  </si>
  <si>
    <t>Staff Training in Policies and Procedures</t>
  </si>
  <si>
    <t>AODA Customer Service</t>
  </si>
  <si>
    <t>Truth &amp; Reconciliation Training</t>
  </si>
  <si>
    <t>Privacy and Access to Information</t>
  </si>
  <si>
    <t>Distance</t>
  </si>
  <si>
    <t>Information about Library Programs</t>
  </si>
  <si>
    <t>Materials Delivery Service</t>
  </si>
  <si>
    <t>Remote Access to Library Services</t>
  </si>
  <si>
    <t>Acquisition of Physical Materials</t>
  </si>
  <si>
    <t>Online Collection</t>
  </si>
  <si>
    <t>Holds</t>
  </si>
  <si>
    <t>Integrated Library System</t>
  </si>
  <si>
    <t>Bibliographic Records</t>
  </si>
  <si>
    <t>Community Partnerships</t>
  </si>
  <si>
    <t>Library Sector Partnerships</t>
  </si>
  <si>
    <t>Partnerships Beyond your Community</t>
  </si>
  <si>
    <t>Interlibrary Loan Service: Borrowing</t>
  </si>
  <si>
    <t>Accessible Website</t>
  </si>
  <si>
    <t>Library Information</t>
  </si>
  <si>
    <t>Social Media</t>
  </si>
  <si>
    <t>Lending Collection</t>
  </si>
  <si>
    <t>Labeling</t>
  </si>
  <si>
    <t>Arrangement</t>
  </si>
  <si>
    <t>Reference Resources</t>
  </si>
  <si>
    <t>Advisory Aids</t>
  </si>
  <si>
    <t>Children's Materials</t>
  </si>
  <si>
    <t>Early Literacy</t>
  </si>
  <si>
    <t>Teen / YA Materials</t>
  </si>
  <si>
    <t>Collections: Language</t>
  </si>
  <si>
    <t>24.10</t>
  </si>
  <si>
    <t>Alternative formats</t>
  </si>
  <si>
    <t>General Public (a)</t>
  </si>
  <si>
    <t>General Public (b)</t>
  </si>
  <si>
    <t>General Public (c)</t>
  </si>
  <si>
    <t>General Public (d)</t>
  </si>
  <si>
    <t>Seniors</t>
  </si>
  <si>
    <t>Teens</t>
  </si>
  <si>
    <t>Children</t>
  </si>
  <si>
    <t>Internet Connectivity</t>
  </si>
  <si>
    <t>Public Internet Access</t>
  </si>
  <si>
    <t>Wireless Networks</t>
  </si>
  <si>
    <t>Software Applications for Public Use</t>
  </si>
  <si>
    <t>Software Applications for Staff Use</t>
  </si>
  <si>
    <t>Minimum Hours</t>
  </si>
  <si>
    <t>Visibility of Signage</t>
  </si>
  <si>
    <t>Posting of Hours</t>
  </si>
  <si>
    <t>Directional Signs</t>
  </si>
  <si>
    <t>Parking</t>
  </si>
  <si>
    <t>Return of Materials</t>
  </si>
  <si>
    <t>Areas of the Library</t>
  </si>
  <si>
    <t>Physical Layout</t>
  </si>
  <si>
    <t>Interior Signage</t>
  </si>
  <si>
    <t>Adult and Teen Shelving</t>
  </si>
  <si>
    <t>Children's Shelving</t>
  </si>
  <si>
    <t>Shelving Capacity</t>
  </si>
  <si>
    <t>Accessible Workstation Furniture</t>
  </si>
  <si>
    <t>Furniture</t>
  </si>
  <si>
    <t>Interior Lighting</t>
  </si>
  <si>
    <t>28.10</t>
  </si>
  <si>
    <t>Environmental Sustainability</t>
  </si>
  <si>
    <t>User Space (Seating)</t>
  </si>
  <si>
    <t>Public Washroom(s)</t>
  </si>
  <si>
    <t>Accessible Washrooms</t>
  </si>
  <si>
    <t>Entrance</t>
  </si>
  <si>
    <t>Aisles</t>
  </si>
  <si>
    <t>Clear access</t>
  </si>
  <si>
    <t>Assistive Technology</t>
  </si>
  <si>
    <t>Multiple-Floor Structures</t>
  </si>
  <si>
    <t>Emergency Procedures</t>
  </si>
  <si>
    <t>Emergency Equipment &amp; Facilities</t>
  </si>
  <si>
    <t>Supervision</t>
  </si>
  <si>
    <t>Exterior Lighting</t>
  </si>
  <si>
    <t>Emergency Procedures Training</t>
  </si>
  <si>
    <t>This section pulls the raw data from the other sheets</t>
  </si>
  <si>
    <r>
      <t xml:space="preserve">LEVEL - System </t>
    </r>
    <r>
      <rPr>
        <sz val="10"/>
        <color rgb="FF000000"/>
        <rFont val="Calibri"/>
        <family val="2"/>
        <charset val="1"/>
      </rPr>
      <t>[O</t>
    </r>
    <r>
      <rPr>
        <i/>
        <sz val="10"/>
        <color rgb="FF000000"/>
        <rFont val="Calibri"/>
        <family val="2"/>
        <charset val="1"/>
      </rPr>
      <t>ne form for your whole system]</t>
    </r>
  </si>
  <si>
    <t>Mandatory/Legislated</t>
  </si>
  <si>
    <r>
      <t>Status (Y/N or N/A</t>
    </r>
    <r>
      <rPr>
        <b/>
        <sz val="8"/>
        <color rgb="FF000000"/>
        <rFont val="Calibri"/>
        <family val="2"/>
        <charset val="1"/>
      </rPr>
      <t>)
(whether you have the item or not)</t>
    </r>
  </si>
  <si>
    <r>
      <rPr>
        <b/>
        <sz val="10"/>
        <color rgb="FF000000"/>
        <rFont val="Calibri"/>
        <family val="2"/>
        <charset val="1"/>
      </rPr>
      <t xml:space="preserve">Assessment
</t>
    </r>
    <r>
      <rPr>
        <b/>
        <sz val="8"/>
        <color rgb="FF000000"/>
        <rFont val="Calibri"/>
        <family val="2"/>
        <charset val="1"/>
      </rPr>
      <t>0 = no review, 
1 = minor review,
 4 = major review</t>
    </r>
  </si>
  <si>
    <t>Auditor Notes</t>
  </si>
  <si>
    <t>Links / See Also References</t>
  </si>
  <si>
    <r>
      <t>Section 1: Organization of the Governing Body -</t>
    </r>
    <r>
      <rPr>
        <sz val="10"/>
        <color rgb="FF000000"/>
        <rFont val="Calibri"/>
        <family val="2"/>
        <charset val="1"/>
      </rPr>
      <t xml:space="preserve"> </t>
    </r>
    <r>
      <rPr>
        <i/>
        <sz val="10"/>
        <color rgb="FF000000"/>
        <rFont val="Calibri"/>
        <family val="2"/>
        <charset val="1"/>
      </rPr>
      <t>Preamble - To function effectively, a governing body requires a formal framework, including officers and rules for meetings. Such a structure provides an organized way to conduct business.</t>
    </r>
  </si>
  <si>
    <r>
      <t xml:space="preserve">Governing Body </t>
    </r>
    <r>
      <rPr>
        <sz val="11"/>
        <color rgb="FF000000"/>
        <rFont val="Calibri"/>
        <family val="2"/>
      </rPr>
      <t>- The library has a governing body which is constituted in accordance with the provisions of, and operates in conformity with, current Ontario public library legislation.</t>
    </r>
  </si>
  <si>
    <t>L</t>
  </si>
  <si>
    <r>
      <t xml:space="preserve">CEO Appointment </t>
    </r>
    <r>
      <rPr>
        <sz val="11"/>
        <color rgb="FF000000"/>
        <rFont val="Calibri"/>
        <family val="2"/>
      </rPr>
      <t>- The governing body has appointed a CEO who has general supervision over and direction of the operations of the public library and its staff (if any). The CEO attends all board meetings. They have other powers and duties that the Board assigns to them.</t>
    </r>
  </si>
  <si>
    <r>
      <t>Meetings</t>
    </r>
    <r>
      <rPr>
        <sz val="11"/>
        <color rgb="FF000000"/>
        <rFont val="Calibri"/>
        <family val="2"/>
      </rPr>
      <t xml:space="preserve"> - The governing body conducts formally scheduled, regular meetings at least seven times per year per the Public Libraries Act. These are advertised within the library and/or online to ensure meetings are open to the public unless parts, or all, of a meeting are closed in accordance with legislation.</t>
    </r>
  </si>
  <si>
    <r>
      <t>Streaming &amp; Posting of Meetings</t>
    </r>
    <r>
      <rPr>
        <sz val="11"/>
        <color rgb="FF000000"/>
        <rFont val="Calibri"/>
        <family val="2"/>
      </rPr>
      <t xml:space="preserve"> - Meetings are live streamed or recorded and posted publicly for consumption at an alternate time.</t>
    </r>
  </si>
  <si>
    <r>
      <t>Meeting Minutes</t>
    </r>
    <r>
      <rPr>
        <sz val="11"/>
        <color rgb="FF000000"/>
        <rFont val="Calibri"/>
        <family val="2"/>
      </rPr>
      <t xml:space="preserve"> - The governing body keeps official minutes of the proceedings of its meetings and ensures they are available to the public, with some exceptions.</t>
    </r>
  </si>
  <si>
    <t>M</t>
  </si>
  <si>
    <r>
      <t>Terms of Reference</t>
    </r>
    <r>
      <rPr>
        <sz val="11"/>
        <color rgb="FF000000"/>
        <rFont val="Calibri"/>
        <family val="2"/>
      </rPr>
      <t xml:space="preserve"> - The governing body has established written terms of reference for its officers and committees.</t>
    </r>
  </si>
  <si>
    <t>Chair, Treasurer, Secretary, and any standing or ad hoc committees.</t>
  </si>
  <si>
    <t>Trillium Sample Policy</t>
  </si>
  <si>
    <r>
      <t>Bylaws</t>
    </r>
    <r>
      <rPr>
        <sz val="11"/>
        <color rgb="FF000000"/>
        <rFont val="Calibri"/>
        <family val="2"/>
      </rPr>
      <t xml:space="preserve"> - The governing body maintains procedural bylaws which address its responsibilities, organization, meetings, finances, and amendment of bylaws.</t>
    </r>
  </si>
  <si>
    <r>
      <t>Section 2: Development of Policy -</t>
    </r>
    <r>
      <rPr>
        <sz val="10"/>
        <color rgb="FF000000"/>
        <rFont val="Calibri"/>
        <family val="2"/>
        <charset val="1"/>
      </rPr>
      <t xml:space="preserve"> </t>
    </r>
    <r>
      <rPr>
        <i/>
        <sz val="10"/>
        <color rgb="FF000000"/>
        <rFont val="Calibri"/>
        <family val="2"/>
        <charset val="1"/>
      </rPr>
      <t>Preamble - Policy is the governing body’s most effective tool in ensuring continuity of governance and consistent library service. Policies help to define library programs, provide direction for future action, clarify strategic goals, and ensure that the library’s philosophy or mission is implemented. Policies are only considered official when they are in written form, approved by the designated authority and reviewed (and revised if necessary) at regular intervals.</t>
    </r>
  </si>
  <si>
    <r>
      <t>Written Policy Process</t>
    </r>
    <r>
      <rPr>
        <sz val="11"/>
        <color rgb="FF000000"/>
        <rFont val="Calibri"/>
        <family val="2"/>
      </rPr>
      <t xml:space="preserve"> - Written policies are available to guide all areas of library operations and services and are approved by the governing body as required by legislation and governance policy.</t>
    </r>
  </si>
  <si>
    <r>
      <t>Distribution</t>
    </r>
    <r>
      <rPr>
        <sz val="11"/>
        <color rgb="FF000000"/>
        <rFont val="Calibri"/>
        <family val="2"/>
      </rPr>
      <t xml:space="preserve"> - Up-to-date copies of by-laws and governance policies are readily available, including in accessible formats, to all governing body members, employees, volunteers, and the public.</t>
    </r>
  </si>
  <si>
    <r>
      <t xml:space="preserve">Review </t>
    </r>
    <r>
      <rPr>
        <sz val="11"/>
        <color rgb="FF000000"/>
        <rFont val="Calibri"/>
        <family val="2"/>
      </rPr>
      <t>- The governing body has a schedule and reviews all policies within a four year period.</t>
    </r>
  </si>
  <si>
    <r>
      <t xml:space="preserve">Section 3: Governing Body’s Role in Planning - </t>
    </r>
    <r>
      <rPr>
        <i/>
        <sz val="10"/>
        <color rgb="FF000000"/>
        <rFont val="Calibri"/>
        <family val="2"/>
        <charset val="1"/>
      </rPr>
      <t>Preamble -Planning ensures that: the library responds to the legitimate needs of the community; continuity of service is maintained regardless of changes in personnel; the library is able to respond effectively to change; community funds are spent in an effective &amp; responsible manner; and the library's governing body &amp; staff share a common understanding of what the library is trying to achieve.</t>
    </r>
  </si>
  <si>
    <r>
      <t>Planning Policy</t>
    </r>
    <r>
      <rPr>
        <sz val="11"/>
        <color rgb="FF000000"/>
        <rFont val="Calibri"/>
        <family val="2"/>
      </rPr>
      <t xml:space="preserve"> - The governing body maintains written policy which defines its role and responsibility with respect to strategic and/or business planning for the library.</t>
    </r>
  </si>
  <si>
    <r>
      <t>Planning Document</t>
    </r>
    <r>
      <rPr>
        <sz val="11"/>
        <color rgb="FF000000"/>
        <rFont val="Calibri"/>
        <family val="2"/>
      </rPr>
      <t xml:space="preserve"> - The Library maintains a formal planning document which guides the library’s overall direction and includes at least some of the following items: mission and vision statements, values, goals and objectives, strategic directions and action plans which are current and actively reviewed to track progress of the document. </t>
    </r>
  </si>
  <si>
    <t>Strategic Plan, Business Plan, Operational Plan, Official Plan, etc.</t>
  </si>
  <si>
    <r>
      <t>Asset Management Planning</t>
    </r>
    <r>
      <rPr>
        <sz val="11"/>
        <rFont val="Calibri"/>
        <family val="2"/>
      </rPr>
      <t xml:space="preserve"> - The governing body maintains or participates in an asset management process which examines the library’s infrastructure and maintenance. </t>
    </r>
  </si>
  <si>
    <t xml:space="preserve">The asset management process may be managed by the municipality or the library and could include dedicated asset management plans, building condition assessments, or master plans. </t>
  </si>
  <si>
    <r>
      <t>Multi-Year Accessibility Plan</t>
    </r>
    <r>
      <rPr>
        <sz val="11"/>
        <color rgb="FF000000"/>
        <rFont val="Calibri"/>
        <family val="2"/>
      </rPr>
      <t xml:space="preserve"> - The library has a multi-year accessibility plan (alone or in partnership) that addresses the requirements of the AODA and regulations.</t>
    </r>
  </si>
  <si>
    <r>
      <t>Review of Plans</t>
    </r>
    <r>
      <rPr>
        <sz val="11"/>
        <color rgb="FF000000"/>
        <rFont val="Calibri"/>
        <family val="2"/>
      </rPr>
      <t xml:space="preserve"> - The governing body regularly reviews the library's planning documents on a fixed timeline or schedule. </t>
    </r>
  </si>
  <si>
    <t>Strategic or action plans, asset management plans, accessibility plans, etc.</t>
  </si>
  <si>
    <t>Example: Blue Mountains Public Library</t>
  </si>
  <si>
    <r>
      <t>Report to Public</t>
    </r>
    <r>
      <rPr>
        <sz val="11"/>
        <color rgb="FF000000"/>
        <rFont val="Calibri"/>
        <family val="2"/>
      </rPr>
      <t xml:space="preserve"> - The governing body regularly reports to the community on the library’s progress in fulfilling its plans .</t>
    </r>
  </si>
  <si>
    <t xml:space="preserve">Examples: Blue Mountains Public Library </t>
  </si>
  <si>
    <r>
      <t>Section 4: Finances -</t>
    </r>
    <r>
      <rPr>
        <sz val="10"/>
        <color rgb="FF000000"/>
        <rFont val="Calibri"/>
        <family val="2"/>
        <charset val="1"/>
      </rPr>
      <t xml:space="preserve"> </t>
    </r>
    <r>
      <rPr>
        <i/>
        <sz val="10"/>
        <color rgb="FF000000"/>
        <rFont val="Calibri"/>
        <family val="2"/>
        <charset val="1"/>
      </rPr>
      <t>Preamble - The governing body has a responsibility to secure sufficient funds to carry out its plans for library service. Accountable to the local Council, the province and the community it represents, the governing body undertakes to ensure that the allotted funds are spent in a way that best meets the needs of the community and that is in accordance with the budget</t>
    </r>
  </si>
  <si>
    <r>
      <t>Budget</t>
    </r>
    <r>
      <rPr>
        <sz val="11"/>
        <color rgb="FF000000"/>
        <rFont val="Calibri"/>
        <family val="2"/>
      </rPr>
      <t xml:space="preserve"> - The governing body, in co-operation with the CEO, prepares and approves an annual operating budget for the library.</t>
    </r>
  </si>
  <si>
    <t xml:space="preserve">Examples: Prince Edward County Public Library </t>
  </si>
  <si>
    <r>
      <t xml:space="preserve">Financial Records </t>
    </r>
    <r>
      <rPr>
        <sz val="11"/>
        <color rgb="FF000000"/>
        <rFont val="Calibri"/>
        <family val="2"/>
      </rPr>
      <t>- The governing body ensures the library’s finances are maintained in the manner outlined by applicable legislation, advised accounting practices such as Public Sector Accounting Principles and approved policy.</t>
    </r>
  </si>
  <si>
    <t>Example: Grand Valley Public Library</t>
  </si>
  <si>
    <r>
      <t>Financial Reports</t>
    </r>
    <r>
      <rPr>
        <sz val="11"/>
        <color rgb="FF000000"/>
        <rFont val="Calibri"/>
        <family val="2"/>
      </rPr>
      <t xml:space="preserve"> - The library's financial records are received and regularly reviewed by the governing body.</t>
    </r>
  </si>
  <si>
    <t>Example: Midland Public Library</t>
  </si>
  <si>
    <r>
      <t xml:space="preserve">Financial Reports to Funders - </t>
    </r>
    <r>
      <rPr>
        <sz val="11"/>
        <color rgb="FF000000"/>
        <rFont val="Calibri"/>
        <family val="2"/>
      </rPr>
      <t>The governing body ensures that full and accurate financial and/or post-project reports are completed on-time and as required by any funder.</t>
    </r>
  </si>
  <si>
    <t>Example: Canada Summer Jobs Report – Blue Mountains Public Library</t>
  </si>
  <si>
    <r>
      <t>Annual Survey of Public Libraries and Financial Reporting Requirements</t>
    </r>
    <r>
      <rPr>
        <sz val="11"/>
        <color rgb="FF000000"/>
        <rFont val="Calibri"/>
        <family val="2"/>
      </rPr>
      <t xml:space="preserve"> - The governing body ensures that the Annual Survey of Public Libraries, Public Library Operating Grant application form, and any other application forms and financial reporting requirements are completed and submitted in accordance with provincial government requirements.</t>
    </r>
  </si>
  <si>
    <r>
      <t xml:space="preserve">Procurement Policy -  </t>
    </r>
    <r>
      <rPr>
        <sz val="11"/>
        <color rgb="FF000000"/>
        <rFont val="Calibri"/>
        <family val="2"/>
      </rPr>
      <t xml:space="preserve">The library maintains written procurement policies that address the sale and other disposition of land as well as the procurement of goods and services. </t>
    </r>
  </si>
  <si>
    <t>Policies may be in the form of a municipal policy that the governing body has adopted.</t>
  </si>
  <si>
    <r>
      <t xml:space="preserve">Section 5: Advocacy - </t>
    </r>
    <r>
      <rPr>
        <i/>
        <sz val="10"/>
        <color rgb="FF000000"/>
        <rFont val="Calibri"/>
        <family val="2"/>
        <charset val="1"/>
      </rPr>
      <t>Preamble - The library’s governing body must ensure that the community is aware of the importance of the library and that funding bodies fully understand the important role which the library plays in the community.</t>
    </r>
  </si>
  <si>
    <r>
      <t>Advocacy Policy</t>
    </r>
    <r>
      <rPr>
        <sz val="11"/>
        <color rgb="FF000000"/>
        <rFont val="Calibri"/>
        <family val="2"/>
      </rPr>
      <t xml:space="preserve"> - The governing body maintains a written policy which defines its role and responsibilities with respect to advocacy.</t>
    </r>
  </si>
  <si>
    <t>A presentation for an annual budgetary estimate, a formal review of the budget or discussion with a Council finance committee does not constitute the minimum standard or intent of this guideline.</t>
  </si>
  <si>
    <r>
      <t>Participation in Advocacy Activities</t>
    </r>
    <r>
      <rPr>
        <sz val="11"/>
        <color rgb="FF000000"/>
        <rFont val="Calibri"/>
        <family val="2"/>
      </rPr>
      <t xml:space="preserve"> - Governing body members participate regularly in activities aimed at increasing community awareness of the variety and importance of library services.</t>
    </r>
  </si>
  <si>
    <t>This can be through participation in First Nations Public Library Week, Ontario Library Week, and in local celebrations and events. Additionally, if governning body members participate in presnetations to community groups.</t>
  </si>
  <si>
    <r>
      <t>Section 6: Orientation and Information for Governing Body Members</t>
    </r>
    <r>
      <rPr>
        <sz val="10"/>
        <color rgb="FF000000"/>
        <rFont val="Calibri"/>
        <family val="2"/>
        <charset val="1"/>
      </rPr>
      <t xml:space="preserve"> - </t>
    </r>
    <r>
      <rPr>
        <i/>
        <sz val="10"/>
        <color rgb="FF000000"/>
        <rFont val="Calibri"/>
        <family val="2"/>
        <charset val="1"/>
      </rPr>
      <t>Preamble - Formal orientation of the incoming governing body to library services, policies and current issues will help them to participate fully and effectively in their work. On-going provision of information is necessary to keep members up-to-date and to maintain their effectiveness.</t>
    </r>
  </si>
  <si>
    <r>
      <t>Duties and Responsibilities</t>
    </r>
    <r>
      <rPr>
        <sz val="11"/>
        <color rgb="FF000000"/>
        <rFont val="Calibri"/>
        <family val="2"/>
      </rPr>
      <t xml:space="preserve"> - Governing body members are provided with written guidelines (print or digital) outlining their duties and responsibilities.</t>
    </r>
  </si>
  <si>
    <r>
      <t>Orientation -</t>
    </r>
    <r>
      <rPr>
        <sz val="11"/>
        <color rgb="FF000000"/>
        <rFont val="Calibri"/>
        <family val="2"/>
      </rPr>
      <t xml:space="preserve"> The governing body ensures that a thorough orientation program is carried out for all members, including: a tour of the library facility and website; the Governance HUB; and overviews of governance, policy, legislation, plans, process, personnel, accessibility, collections, services, technology and its use, and facilities.  </t>
    </r>
  </si>
  <si>
    <t>Governance Hub</t>
  </si>
  <si>
    <r>
      <t>Current Information</t>
    </r>
    <r>
      <rPr>
        <sz val="11"/>
        <color rgb="FF000000"/>
        <rFont val="Calibri"/>
        <family val="2"/>
      </rPr>
      <t xml:space="preserve"> - Governing body members are kept up-to-date on new developments in library matters.</t>
    </r>
  </si>
  <si>
    <r>
      <rPr>
        <b/>
        <sz val="11"/>
        <color rgb="FF000000"/>
        <rFont val="Calibri"/>
        <family val="2"/>
      </rPr>
      <t xml:space="preserve">AODA (Accessibility for Ontarians with Disabilities Act, 2005) Training - </t>
    </r>
    <r>
      <rPr>
        <sz val="11"/>
        <color rgb="FF000000"/>
        <rFont val="Calibri"/>
        <family val="2"/>
      </rPr>
      <t>The governing body has undergone the mandatory Ontario Human Rights Code and Customer Service training as it pertains to developing, reviewing, and ratifying policy. They have also taken all other AODA training necessary for their responsibilities.</t>
    </r>
  </si>
  <si>
    <r>
      <t>Truth and Reconciliation Training:</t>
    </r>
    <r>
      <rPr>
        <sz val="11"/>
        <color rgb="FF000000"/>
        <rFont val="Calibri"/>
        <family val="2"/>
      </rPr>
      <t xml:space="preserve"> The Board has reviewed as a group the 94 Calls to Action, the United Nation's Declaration on the Rights of Indigenous Peoples, and the Canadian Federation of Library Associations' Truth and Reconciliation Report and Reccomendations.</t>
    </r>
  </si>
  <si>
    <t>This review can take place as a part of an Orientation or can be a standing agenda item at Board meetings.</t>
  </si>
  <si>
    <t>Section 7: Planning</t>
  </si>
  <si>
    <r>
      <t>Community Analysis</t>
    </r>
    <r>
      <rPr>
        <sz val="11"/>
        <color rgb="FF000000"/>
        <rFont val="Calibri"/>
        <family val="2"/>
      </rPr>
      <t xml:space="preserve"> - A range of community-related information with possible implications for library service, including demographic data, is analyzed at least once every four years.</t>
    </r>
  </si>
  <si>
    <t>Surveys, focus groups, formal and informal interviews, open houses, suggestion box, website, social media, etc.</t>
  </si>
  <si>
    <r>
      <t xml:space="preserve">Assessment of Service Hours - </t>
    </r>
    <r>
      <rPr>
        <sz val="11"/>
        <color rgb="FF000000"/>
        <rFont val="Calibri"/>
        <family val="2"/>
      </rPr>
      <t>The open hours of the library reflect the needs of its community and include evenings and/or weekends. During the last four years the library has assessed how well its open hours match community need. Where there are multiple branches, each branch's hours are tailored to its surrounding community.</t>
    </r>
  </si>
  <si>
    <r>
      <t>Performance Measurement Informs Planning</t>
    </r>
    <r>
      <rPr>
        <sz val="11"/>
        <rFont val="Calibri"/>
        <family val="2"/>
      </rPr>
      <t xml:space="preserve"> - Data from performance measurements has been used to inform planning documents.</t>
    </r>
  </si>
  <si>
    <t>Data can include circulation statistics, program attendance/evaluations, usage rates, etc. Evidence of how the data is used can include buying plans, changes to program plans, etc.</t>
  </si>
  <si>
    <r>
      <t>Facility Planning</t>
    </r>
    <r>
      <rPr>
        <sz val="11"/>
        <color rgb="FF000000"/>
        <rFont val="Calibri"/>
        <family val="2"/>
      </rPr>
      <t xml:space="preserve"> - The Library strives to provide adequate and inviting space for the collections, library staff to carry out their duties, and publics' use of library equipment, resources, and services. It has participated in a facilities planning process which has examined the library’s space requirements to identify any inadequacies.</t>
    </r>
  </si>
  <si>
    <t>This guideline focuses on space requirements and not building maintenance. OPLG recognizes that many libraries are in rented or municipally-managed spaces where they may not control maintenance activities.</t>
  </si>
  <si>
    <r>
      <t>Participation in Local Planning</t>
    </r>
    <r>
      <rPr>
        <sz val="11"/>
        <color rgb="FF000000"/>
        <rFont val="Calibri"/>
        <family val="2"/>
      </rPr>
      <t xml:space="preserve"> - The library has representative(s) (either governing body members or staff) who participate proactively in local, band council, and/or county government planning processes. </t>
    </r>
  </si>
  <si>
    <t>Consulting on the Official Plan, Municipal Strategic Plan, etc.</t>
  </si>
  <si>
    <t>Section 8: Planning for Library Collections</t>
  </si>
  <si>
    <r>
      <t>Content and Size of the Library Collection</t>
    </r>
    <r>
      <rPr>
        <sz val="11"/>
        <color rgb="FF000000"/>
        <rFont val="Calibri"/>
        <family val="2"/>
      </rPr>
      <t xml:space="preserve"> - The library has methods that accurately measure collection (physical and digital) size, content, and use to meet community needs. </t>
    </r>
  </si>
  <si>
    <t>Items may be owned or licensed by the individual library, shared with a group of libraries in a materials pool, or part of a consortia.</t>
  </si>
  <si>
    <t xml:space="preserve">Example: Blue Mountains Public Library </t>
  </si>
  <si>
    <r>
      <t>Collection Plan</t>
    </r>
    <r>
      <rPr>
        <sz val="11"/>
        <color rgb="FF000000"/>
        <rFont val="Calibri"/>
        <family val="2"/>
      </rPr>
      <t xml:space="preserve"> - The library system has established a written collection development plan reflecting collection priorities. The plan includes collection profiles, as well as an annual buying plan for physical and digital collections, as informed by Guideline 8.1.</t>
    </r>
  </si>
  <si>
    <t>Examples: Centre Hastings Public Library</t>
  </si>
  <si>
    <r>
      <t>Inventory</t>
    </r>
    <r>
      <rPr>
        <sz val="11"/>
        <color rgb="FF000000"/>
        <rFont val="Calibri"/>
        <family val="2"/>
      </rPr>
      <t xml:space="preserve"> - An inventory of the library's collection has been completed at least once in the last five years to ensure the public catalogue accurately reflects the contents of the collection.</t>
    </r>
  </si>
  <si>
    <r>
      <t xml:space="preserve">Collection Maintenance Procedures - </t>
    </r>
    <r>
      <rPr>
        <sz val="11"/>
        <color rgb="FF000000"/>
        <rFont val="Calibri"/>
        <family val="2"/>
      </rPr>
      <t>Concise written procedures are in place for the acquisition and withdrawal of materials within the library’s entire collection. These procedures reflect known authoritative standards and practices such as the CREW guidelines and utilize established or known functions within the library’s automated system to access reports on the number of items entering and/or leaving the collection.</t>
    </r>
  </si>
  <si>
    <t>Example: West Perth Public Library</t>
  </si>
  <si>
    <t>Section 9: Planning for Services</t>
  </si>
  <si>
    <r>
      <t>Service Level</t>
    </r>
    <r>
      <rPr>
        <sz val="11"/>
        <color rgb="FF000000"/>
        <rFont val="Calibri"/>
        <family val="2"/>
      </rPr>
      <t xml:space="preserve"> – Each library system must </t>
    </r>
    <r>
      <rPr>
        <sz val="11"/>
        <rFont val="Calibri"/>
        <family val="2"/>
      </rPr>
      <t xml:space="preserve">determine the nature of its services and what will be offered to the public. The library produces updated profiling documentation pertaining to the level of service at any and all locations.  </t>
    </r>
  </si>
  <si>
    <t>Example: Bruce County Public Library</t>
  </si>
  <si>
    <r>
      <t>Gap Analysis of Service</t>
    </r>
    <r>
      <rPr>
        <sz val="11"/>
        <color rgb="FF000000"/>
        <rFont val="Calibri"/>
        <family val="2"/>
      </rPr>
      <t xml:space="preserve"> - The library utilizes data collected and library trends in planning for improved service models and gap analysis. An analysis of public comments, suggestions, and industry trends is carried out at least every 4 years and the results are used in the planning of library service.</t>
    </r>
  </si>
  <si>
    <t>Section 10: Planning for Programming</t>
  </si>
  <si>
    <r>
      <t>Community Programming Need</t>
    </r>
    <r>
      <rPr>
        <sz val="11"/>
        <color rgb="FF000000"/>
        <rFont val="Calibri"/>
        <family val="2"/>
      </rPr>
      <t xml:space="preserve"> - The library has determined the community’s programming needs, </t>
    </r>
    <r>
      <rPr>
        <sz val="11"/>
        <rFont val="Calibri"/>
        <family val="2"/>
      </rPr>
      <t>including types and formats based on evaluation and service reviews.</t>
    </r>
  </si>
  <si>
    <r>
      <t xml:space="preserve">Programming Plan - </t>
    </r>
    <r>
      <rPr>
        <sz val="11"/>
        <color rgb="FF000000"/>
        <rFont val="Calibri"/>
        <family val="2"/>
      </rPr>
      <t>The library has developed a programming plan which is informed by community programming needs, the availability of other partner programs or community services and reflects current trends or recognized public library best practices.</t>
    </r>
  </si>
  <si>
    <r>
      <t xml:space="preserve">Formal Evaluation Process </t>
    </r>
    <r>
      <rPr>
        <sz val="11"/>
        <color rgb="FF000000"/>
        <rFont val="Calibri"/>
        <family val="2"/>
      </rPr>
      <t>- The library follows a formal process for evaluating library programming and initiatives which will inform the library programming plan on potential successes or failures to encourage continued growth within the public library.</t>
    </r>
  </si>
  <si>
    <r>
      <t>2SLGBTQIA+ -</t>
    </r>
    <r>
      <rPr>
        <sz val="11"/>
        <color rgb="FF000000"/>
        <rFont val="Calibri"/>
        <family val="2"/>
      </rPr>
      <t xml:space="preserve"> The library supports 2SLGBTQIA+ individuals and community.</t>
    </r>
  </si>
  <si>
    <t>This support should match the needs of your community and can take many forms, passive programming, drag queen story time, displays, partnerships with local community groups, Rainbow Accreditation, Safe Space Accreditation, Pride themed events, etc.</t>
  </si>
  <si>
    <r>
      <t>Truth &amp; Reconciliation -</t>
    </r>
    <r>
      <rPr>
        <sz val="11"/>
        <color rgb="FF000000"/>
        <rFont val="Calibri"/>
        <family val="2"/>
      </rPr>
      <t xml:space="preserve"> The library is actively engaged in the process of Truth and Reconciliation.</t>
    </r>
  </si>
  <si>
    <t>This engagement should match the needs of your community and can include: themed book clubs, displays, endorsement of the CFLA-FCAB T&amp;R Report and Recommendations, celebrating First Nations Public Library Week, joining professional bodies like National Indigenous Knowledge &amp; Language Alliance (NIKLA-ANCLA) or OLA Indigenous Advisory Council, etc.</t>
  </si>
  <si>
    <r>
      <rPr>
        <b/>
        <sz val="11"/>
        <color rgb="FF000000"/>
        <rFont val="Calibri"/>
        <family val="2"/>
      </rPr>
      <t xml:space="preserve">Marginalized Populations </t>
    </r>
    <r>
      <rPr>
        <sz val="11"/>
        <color rgb="FF000000"/>
        <rFont val="Calibri"/>
        <family val="2"/>
      </rPr>
      <t>- The library offers programs and services to support marginalized populations, including such as any of the following:
(a) Cultural/Linguistic - The library offers specialized programs or service for cultural/ linguistic groups in the community 
(b) Newcomers - The library offers specialized programs or service for newcomers in the community.
(c) Socio-economic Disadvantaged- The library offers specialized programs or service for socio-economically disadvantaged groups in the community.
AND/OR
(d) Other groups unique to your community.</t>
    </r>
  </si>
  <si>
    <t>ESL, Indigenous language program, parenting classes in other language, job search, tax clinics.</t>
  </si>
  <si>
    <t>Section 11: Planning for Technology</t>
  </si>
  <si>
    <r>
      <rPr>
        <b/>
        <sz val="11"/>
        <color rgb="FF000000"/>
        <rFont val="Calibri"/>
        <family val="2"/>
      </rPr>
      <t>Technology Plan -</t>
    </r>
    <r>
      <rPr>
        <sz val="11"/>
        <color rgb="FF000000"/>
        <rFont val="Calibri"/>
        <family val="2"/>
      </rPr>
      <t xml:space="preserve"> The library has in place a plan which reflects defined goals, objectives and/or action plans for the acquisition, service, maintenance, upgrade and replacement of electronic networks, equipment, and software applications for both staff and patron use.  It includes strategies for funding, staffing, training, and technology support as required.</t>
    </r>
  </si>
  <si>
    <t>Standalone document or form a part of a different planning document, so long as it includes the necessary pieces.</t>
  </si>
  <si>
    <r>
      <t>Technical Support</t>
    </r>
    <r>
      <rPr>
        <sz val="11"/>
        <rFont val="Calibri"/>
        <family val="2"/>
      </rPr>
      <t xml:space="preserve"> - The library has access to an IT professional that can provide skilled technical support for installing, maintaining, and repairing library technology.</t>
    </r>
  </si>
  <si>
    <r>
      <t>Inventory -</t>
    </r>
    <r>
      <rPr>
        <sz val="11"/>
        <color rgb="FF000000"/>
        <rFont val="Calibri"/>
        <family val="2"/>
      </rPr>
      <t xml:space="preserve"> The library has an up-to-date inventory of its technology equipment and software licenses and has a schedule for inventory-taking and updating, at minimum once a year.</t>
    </r>
  </si>
  <si>
    <r>
      <t>Technology Budget</t>
    </r>
    <r>
      <rPr>
        <sz val="11"/>
        <color rgb="FF000000"/>
        <rFont val="Calibri"/>
        <family val="2"/>
      </rPr>
      <t xml:space="preserve"> - Stable funding for IT replacement and upgrading, and for IT staff support, is essential for successful delivery of library services. The library makes provisions in its budget for a regular/ongoing schedule of servicing and replacement of equipment and software and for other elements as set out in its technology plan.</t>
    </r>
  </si>
  <si>
    <r>
      <t>Technology Disaster Recovery Procedure</t>
    </r>
    <r>
      <rPr>
        <sz val="11"/>
        <color rgb="FF000000"/>
        <rFont val="Calibri"/>
        <family val="2"/>
      </rPr>
      <t xml:space="preserve"> - The library has considered and prepared for local interruptions to technology-based services (such as power outages or technical issues) as well as major disruptions or failures </t>
    </r>
    <r>
      <rPr>
        <sz val="11"/>
        <rFont val="Calibri"/>
        <family val="2"/>
      </rPr>
      <t>(catastrophic server failure or cyber attack). A procedure establishes how the library will maintain essential technology services during, or data recovery following, short-term or catastrophic interruptions to service.</t>
    </r>
  </si>
  <si>
    <t>Section 16: Human Resources</t>
  </si>
  <si>
    <r>
      <t>Personnel Policy</t>
    </r>
    <r>
      <rPr>
        <sz val="11"/>
        <color rgb="FF000000"/>
        <rFont val="Calibri"/>
        <family val="2"/>
      </rPr>
      <t xml:space="preserve"> - The library maintains written personnel management policies which address: responsibility for personnel issues; the hiring process; hours of work; </t>
    </r>
    <r>
      <rPr>
        <sz val="11"/>
        <rFont val="Calibri"/>
        <family val="2"/>
      </rPr>
      <t xml:space="preserve">right to disconnect; salaries, wages and benefits; holidays, vacation and leave; performance evaluation; training and development; grievances/complaints; resignation and dismissal; retirement; and personnel records. 
</t>
    </r>
  </si>
  <si>
    <t xml:space="preserve">
Such policies may be in the form of a municipal policy or collective agreement that the governing body has adopted. The policies must be adopted by the library's governing body as they are legally the employer.</t>
  </si>
  <si>
    <r>
      <t>Distribution of Policy</t>
    </r>
    <r>
      <rPr>
        <sz val="11"/>
        <color rgb="FF000000"/>
        <rFont val="Calibri"/>
        <family val="2"/>
      </rPr>
      <t xml:space="preserve"> - Every employee of the library has access to a copy of the personnel policy and/or collective </t>
    </r>
    <r>
      <rPr>
        <sz val="11"/>
        <rFont val="Calibri"/>
        <family val="2"/>
      </rPr>
      <t>agreement</t>
    </r>
    <r>
      <rPr>
        <b/>
        <sz val="11"/>
        <color rgb="FF000000"/>
        <rFont val="Calibri"/>
        <family val="2"/>
      </rPr>
      <t>.</t>
    </r>
  </si>
  <si>
    <t>https://sp.ltc.gov.on.ca/sites/mol/drs/ca/Pages/default_en.aspx</t>
  </si>
  <si>
    <r>
      <t>Salary Scales</t>
    </r>
    <r>
      <rPr>
        <sz val="11"/>
        <color rgb="FF000000"/>
        <rFont val="Calibri"/>
        <family val="2"/>
      </rPr>
      <t xml:space="preserve"> - A current salary scale/pay grid has been established for each job category and is readily available to staff.</t>
    </r>
  </si>
  <si>
    <r>
      <rPr>
        <b/>
        <sz val="11"/>
        <color rgb="FF000000"/>
        <rFont val="Calibri"/>
        <family val="2"/>
      </rPr>
      <t xml:space="preserve">Paid Staff - </t>
    </r>
    <r>
      <rPr>
        <sz val="11"/>
        <color rgb="FF000000"/>
        <rFont val="Calibri"/>
        <family val="2"/>
      </rPr>
      <t>The governing body employs one or more paid staff.</t>
    </r>
  </si>
  <si>
    <r>
      <t>Administrative Hours</t>
    </r>
    <r>
      <rPr>
        <sz val="11"/>
        <color rgb="FF000000"/>
        <rFont val="Calibri"/>
        <family val="2"/>
      </rPr>
      <t xml:space="preserve"> - To meet administrative, management, and service preparation duties, </t>
    </r>
    <r>
      <rPr>
        <sz val="11"/>
        <rFont val="Calibri"/>
        <family val="2"/>
      </rPr>
      <t>applicable staff are provided with paid time outside of hours devoted to working with the public.</t>
    </r>
  </si>
  <si>
    <r>
      <rPr>
        <b/>
        <sz val="11"/>
        <color rgb="FF000000"/>
        <rFont val="Calibri"/>
        <family val="2"/>
      </rPr>
      <t>Volunteers Policy</t>
    </r>
    <r>
      <rPr>
        <sz val="11"/>
        <color rgb="FF000000"/>
        <rFont val="Calibri"/>
        <family val="2"/>
      </rPr>
      <t xml:space="preserve"> - The library maintains policies which address issues such as: types of tasks to be performed; differentiation of paid and unpaid tasks; enlistment of volunteers, retention of volunteers; types of training received, and how volunteers fit into the overall operation of the library.</t>
    </r>
  </si>
  <si>
    <t>If the library does not use volunteers, this guideline can be met by a policy statement indicating that the library does not use volunteers.</t>
  </si>
  <si>
    <t xml:space="preserve">Section 17: Evaluation and Training </t>
  </si>
  <si>
    <r>
      <t>Performance Appraisal</t>
    </r>
    <r>
      <rPr>
        <sz val="11"/>
        <color rgb="FF000000"/>
        <rFont val="Calibri"/>
        <family val="2"/>
      </rPr>
      <t xml:space="preserve"> - Performance evaluation is a formal opportunity for employees and supervisors to review and evaluate the employee’s work performance. A formal, written, performance evaluation of each employee is carried out annually.</t>
    </r>
  </si>
  <si>
    <t>Libraries with only one employee, who is also the CEO, will receive an N/A.</t>
  </si>
  <si>
    <t>Examples: Fort Frances Public Library</t>
  </si>
  <si>
    <r>
      <t>Evaluation of CEO</t>
    </r>
    <r>
      <rPr>
        <sz val="11"/>
        <color rgb="FF000000"/>
        <rFont val="Calibri"/>
        <family val="2"/>
      </rPr>
      <t xml:space="preserve"> - A formal process is in place for reviewing the performance of the chief executive officer on a regular basis (at least once each year).</t>
    </r>
  </si>
  <si>
    <t>As evidence please provide a copy of a policy or other document outlining the procedure as well as Board minutes or other doucmentation confirming the process takes place.</t>
  </si>
  <si>
    <t>Example: Fort Frances Public Library</t>
  </si>
  <si>
    <r>
      <rPr>
        <b/>
        <sz val="11"/>
        <color rgb="FF000000"/>
        <rFont val="Calibri"/>
        <family val="2"/>
      </rPr>
      <t>Level of Training</t>
    </r>
    <r>
      <rPr>
        <sz val="11"/>
        <color rgb="FF000000"/>
        <rFont val="Calibri"/>
        <family val="2"/>
      </rPr>
      <t xml:space="preserve"> - The person managing the library services has completed, or currently undertaking, formal library education which is appropriate to the needs of the community and to the complexity of the library operation and will be from one of the following: 
1.	Master of Library &amp; Information Science (MLIS) or equivalent
2.	College Diploma in Library and Information Technician
3.	EXCEL Certification
4.	Advancing Public Library Leadership (APLL)</t>
    </r>
  </si>
  <si>
    <t>If the CEO is enrolled in, but has not completed their course, this guideline will still be considered met so long as more than 50% of the course is complete. This exemption can only be used once.</t>
  </si>
  <si>
    <r>
      <t xml:space="preserve">Continuing Education and Training - </t>
    </r>
    <r>
      <rPr>
        <sz val="11"/>
        <color rgb="FF000000"/>
        <rFont val="Calibri"/>
        <family val="2"/>
      </rPr>
      <t>The library encourages continuing education and training for its staff and makes provision for all training expenses in its policy, its long-range plan, and in its budget to an amount not less than 1% of its total wages and benefits.</t>
    </r>
  </si>
  <si>
    <r>
      <t>Information and Customer Service</t>
    </r>
    <r>
      <rPr>
        <sz val="11"/>
        <color rgb="FF000000"/>
        <rFont val="Calibri"/>
        <family val="2"/>
      </rPr>
      <t xml:space="preserve"> - Designated library staff receive training to provide answers to queries and requests for information posed by the public.</t>
    </r>
  </si>
  <si>
    <t>Includes reference queries and readers' advisory.</t>
  </si>
  <si>
    <r>
      <t>Staff Training in Technology Use</t>
    </r>
    <r>
      <rPr>
        <sz val="11"/>
        <rFont val="Calibri"/>
        <family val="2"/>
      </rPr>
      <t xml:space="preserve"> - Library staff receive training in how to use library equipment and software applications and to assist the public in how to use equipment, applications, complete troubleshooting, and assess and report technology problems.  </t>
    </r>
  </si>
  <si>
    <r>
      <rPr>
        <b/>
        <sz val="12"/>
        <color rgb="FF000000"/>
        <rFont val="Calibri"/>
        <family val="2"/>
      </rPr>
      <t>Training in Policies and Procedures</t>
    </r>
    <r>
      <rPr>
        <sz val="12"/>
        <color rgb="FF000000"/>
        <rFont val="Calibri"/>
        <family val="2"/>
        <charset val="1"/>
      </rPr>
      <t xml:space="preserve"> - Library staff  receive training in policies and procedures. Volunteers may require training depending on the nature of their role.</t>
    </r>
  </si>
  <si>
    <t>Privacy, access to information; business continuity.</t>
  </si>
  <si>
    <r>
      <t>AODA Training -</t>
    </r>
    <r>
      <rPr>
        <sz val="11"/>
        <color rgb="FF000000"/>
        <rFont val="Calibri"/>
        <family val="2"/>
      </rPr>
      <t xml:space="preserve"> All staff and volunteers have completed training required under the Accessibility for Ontarians with Disabilities (AODA) legislation.</t>
    </r>
  </si>
  <si>
    <r>
      <t>Truth &amp; Reconciliation Training</t>
    </r>
    <r>
      <rPr>
        <sz val="11"/>
        <color rgb="FF000000"/>
        <rFont val="Calibri"/>
        <family val="2"/>
      </rPr>
      <t xml:space="preserve"> - In line with Call to Action #57, library staff and volunteers receive training in such areas as awareness, knowledge, and Reconciliation activities applicable to the public library environment and their role.</t>
    </r>
  </si>
  <si>
    <t>Section 18: Staff Procedures</t>
  </si>
  <si>
    <r>
      <t>Workplace Harassment</t>
    </r>
    <r>
      <rPr>
        <sz val="11"/>
        <color rgb="FF000000"/>
        <rFont val="Calibri"/>
        <family val="2"/>
      </rPr>
      <t xml:space="preserve"> - The library has a program that adheres to relevant provincial and/or federal legislation on </t>
    </r>
    <r>
      <rPr>
        <sz val="11"/>
        <rFont val="Calibri"/>
        <family val="2"/>
      </rPr>
      <t>harassment (including sexual harassment).</t>
    </r>
  </si>
  <si>
    <r>
      <t>Privacy and Access to Information</t>
    </r>
    <r>
      <rPr>
        <sz val="11"/>
        <color rgb="FF000000"/>
        <rFont val="Calibri"/>
        <family val="2"/>
      </rPr>
      <t xml:space="preserve"> - The library has procedures in place for the collection, access, use and disposal of personal data in various formats that adheres to relevant provincial and/or federal legislation on privacy and access to information. </t>
    </r>
  </si>
  <si>
    <t>Relevant policy is found at 13.4.</t>
  </si>
  <si>
    <t>Section 12: Safety, Security &amp; Emergencies</t>
  </si>
  <si>
    <r>
      <t>Safety, Security and Emergencies Policy -</t>
    </r>
    <r>
      <rPr>
        <sz val="11"/>
        <color rgb="FF000000"/>
        <rFont val="Calibri"/>
        <family val="2"/>
      </rPr>
      <t xml:space="preserve"> The governing body is responsible for providing a safe and secure environment for library staff and for members of the public who use public library services. The library maintains a policy that addresses safety, security, and emergency issues.</t>
    </r>
  </si>
  <si>
    <r>
      <t>Working Alone</t>
    </r>
    <r>
      <rPr>
        <sz val="11"/>
        <color rgb="FF000000"/>
        <rFont val="Calibri"/>
        <family val="2"/>
      </rPr>
      <t xml:space="preserve"> - The library maintains policy pertaining to staff and volunteers who work alone in the library or other designated sites (as required by the OHSA).</t>
    </r>
  </si>
  <si>
    <t>This may be included in another Health &amp; Safety policy and does not have to be a standalone policy.</t>
  </si>
  <si>
    <r>
      <t xml:space="preserve">Workplace Violence - </t>
    </r>
    <r>
      <rPr>
        <sz val="11"/>
        <color rgb="FF000000"/>
        <rFont val="Calibri"/>
        <family val="2"/>
      </rPr>
      <t xml:space="preserve">The library maintains policy that adheres to relevant provincial and/or federal legislation on workplace violence and sexual violence (as required by the OHSA). </t>
    </r>
  </si>
  <si>
    <r>
      <t xml:space="preserve">Workplace Harassment - </t>
    </r>
    <r>
      <rPr>
        <sz val="11"/>
        <color rgb="FF000000"/>
        <rFont val="Calibri"/>
        <family val="2"/>
      </rPr>
      <t xml:space="preserve">The library maintains policy that adheres to relevant provincial and/or federal legislation on harassment and sexual harassment (as required by the OHSA). </t>
    </r>
  </si>
  <si>
    <r>
      <t>Public Code of Conduct</t>
    </r>
    <r>
      <rPr>
        <sz val="11"/>
        <rFont val="Calibri"/>
        <family val="2"/>
      </rPr>
      <t xml:space="preserve"> - The library maintains policy that informs members of the public regarding reasonable behaviour when accessing library services and sets out consequences when these behaviours are not met.</t>
    </r>
  </si>
  <si>
    <t>Section 13: Collection &amp; Circulation</t>
  </si>
  <si>
    <r>
      <t xml:space="preserve">Collection Policy </t>
    </r>
    <r>
      <rPr>
        <sz val="11"/>
        <color rgb="FF000000"/>
        <rFont val="Calibri"/>
        <family val="2"/>
      </rPr>
      <t>- The library maintains a policy concerning the library’s collection which includes the responsibility for collection development and selection; selection criteria; weeding; disposition of gifts; complaints about the collection; and organization of the collection.</t>
    </r>
  </si>
  <si>
    <r>
      <t xml:space="preserve">Intellectual Freedom </t>
    </r>
    <r>
      <rPr>
        <sz val="11"/>
        <color rgb="FF000000"/>
        <rFont val="Calibri"/>
        <family val="2"/>
      </rPr>
      <t xml:space="preserve">- The library's collection development policy includes an Intellectual Freedom statement which could be one developed by a recognized library association or developed by the library itself.  </t>
    </r>
  </si>
  <si>
    <r>
      <t>Circulation Policy</t>
    </r>
    <r>
      <rPr>
        <sz val="11"/>
        <color rgb="FF000000"/>
        <rFont val="Calibri"/>
        <family val="2"/>
      </rPr>
      <t xml:space="preserve"> - The </t>
    </r>
    <r>
      <rPr>
        <sz val="11"/>
        <rFont val="Calibri"/>
        <family val="2"/>
      </rPr>
      <t>library maintains policy governing the circulation of library materials which includes who may borrow materials; what may be borrowed; loan periods; late fees or fine-free; renewal of loans; holds; lost or damaged materials; and circulation records.</t>
    </r>
  </si>
  <si>
    <r>
      <t xml:space="preserve">Privacy and Access to Personal Information Policy </t>
    </r>
    <r>
      <rPr>
        <sz val="11"/>
        <rFont val="Calibri"/>
        <family val="2"/>
      </rPr>
      <t>- The library maintains a policy which addresses the retention, security, release, and storage of patron information in various formats according to applicable federal and provincial legislation. The policy should include how requests for information from individuals, law enforcement and other authorities are to be addressed by library staff</t>
    </r>
    <r>
      <rPr>
        <i/>
        <sz val="11"/>
        <rFont val="Calibri"/>
        <family val="2"/>
      </rPr>
      <t>.</t>
    </r>
  </si>
  <si>
    <t>Related procedures are found in guideline 18.3* Note - MFIPPA Privacy that applies specifically to the public library.</t>
  </si>
  <si>
    <t xml:space="preserve">Section 14: Service Policies </t>
  </si>
  <si>
    <r>
      <rPr>
        <b/>
        <sz val="11"/>
        <color rgb="FF242424"/>
        <rFont val="Aptos Narrow"/>
        <family val="2"/>
      </rPr>
      <t xml:space="preserve">Information Services and Reader's Advisory Policy </t>
    </r>
    <r>
      <rPr>
        <sz val="11"/>
        <color rgb="FF242424"/>
        <rFont val="Aptos Narrow"/>
        <family val="2"/>
      </rPr>
      <t>- The library maintains a policy governing the provision of service for informational requests, including but not limited to reference inquiries and readers' advisory.</t>
    </r>
  </si>
  <si>
    <r>
      <t>Accessibility for Ontarians with Disabilities Policy</t>
    </r>
    <r>
      <rPr>
        <sz val="11"/>
        <color rgb="FF000000"/>
        <rFont val="Calibri"/>
        <family val="2"/>
      </rPr>
      <t xml:space="preserve"> - The library maintains an accessibility policy, including a statement of commitment, to meet the accessibility needs of persons with disabilities (as required by AODA Regulations).</t>
    </r>
  </si>
  <si>
    <r>
      <t>Children’s Services Policy</t>
    </r>
    <r>
      <rPr>
        <sz val="11"/>
        <color rgb="FF000000"/>
        <rFont val="Calibri"/>
        <family val="2"/>
      </rPr>
      <t xml:space="preserve"> - The library maintains a policy governing the provision of children’s services, which addresses issues such as: supervision; unattended children; accessibility for children with disabilities; access to the adult collection; </t>
    </r>
    <r>
      <rPr>
        <sz val="11"/>
        <rFont val="Calibri"/>
        <family val="2"/>
      </rPr>
      <t>the library’s outreach</t>
    </r>
    <r>
      <rPr>
        <sz val="11"/>
        <color rgb="FFFF0000"/>
        <rFont val="Calibri"/>
        <family val="2"/>
      </rPr>
      <t xml:space="preserve"> </t>
    </r>
    <r>
      <rPr>
        <sz val="11"/>
        <color rgb="FF000000"/>
        <rFont val="Calibri"/>
        <family val="2"/>
      </rPr>
      <t xml:space="preserve">with local schools; and an endorsement of Ontario Library Association’s Children’s Rights in the Public Library </t>
    </r>
    <r>
      <rPr>
        <sz val="11"/>
        <rFont val="Calibri"/>
        <family val="2"/>
      </rPr>
      <t>statement.</t>
    </r>
  </si>
  <si>
    <r>
      <t>Teen and/or YA Services Policy</t>
    </r>
    <r>
      <rPr>
        <sz val="11"/>
        <color rgb="FF000000"/>
        <rFont val="Calibri"/>
        <family val="2"/>
      </rPr>
      <t xml:space="preserve"> - The library maintains a policy governing the provision of teen / YA services, which addresses issues such as: accessibility for young adults with disabilities, </t>
    </r>
    <r>
      <rPr>
        <sz val="11"/>
        <rFont val="Calibri"/>
        <family val="2"/>
      </rPr>
      <t>the library’s outreach with local schools and an endorsement of Ontario Library Association’s Teens’ Rights in the Public Library statement.</t>
    </r>
  </si>
  <si>
    <r>
      <t xml:space="preserve">Programming Policy </t>
    </r>
    <r>
      <rPr>
        <sz val="11"/>
        <color rgb="FF000000"/>
        <rFont val="Calibri"/>
        <family val="2"/>
      </rPr>
      <t>- The library maintains policies and/or procedures which address issues such as: what types of programs are to be provided to what parts of the community; who is responsible for developing and running programs; how partners interact with the library; and whether charges should be made for participating in programs.</t>
    </r>
  </si>
  <si>
    <r>
      <t>Community Information Policy</t>
    </r>
    <r>
      <rPr>
        <sz val="11"/>
        <color rgb="FF000000"/>
        <rFont val="Calibri"/>
        <family val="2"/>
      </rPr>
      <t xml:space="preserve"> - The library maintains a policy to address sharing community information either in the Library or online.</t>
    </r>
  </si>
  <si>
    <t xml:space="preserve">This can include policies related to a community bulletin board and sharing on the library's web presence including social media. </t>
  </si>
  <si>
    <r>
      <t xml:space="preserve">Public Meeting Room Policy </t>
    </r>
    <r>
      <rPr>
        <sz val="11"/>
        <color rgb="FF000000"/>
        <rFont val="Calibri"/>
        <family val="2"/>
      </rPr>
      <t>- The library maintains a policy which includes: accessibility; who is eligible to use the facility; the rules and regulations; the respective responsibilities of the users and the library; fees, if any; booking; cleanup; liability.</t>
    </r>
  </si>
  <si>
    <r>
      <t xml:space="preserve">Indigenous Awareness and Reconciliation (a) - </t>
    </r>
    <r>
      <rPr>
        <sz val="12"/>
        <color rgb="FF000000"/>
        <rFont val="Calibri"/>
        <family val="2"/>
        <charset val="1"/>
      </rPr>
      <t>The governing body has a Respect and Acknowledgement Declaration for original Indigenous Peoples. This statement is regularly used.</t>
    </r>
  </si>
  <si>
    <r>
      <rPr>
        <sz val="11"/>
        <color rgb="FF000000"/>
        <rFont val="Calibri"/>
        <family val="2"/>
      </rPr>
      <t xml:space="preserve">The library recognizes and embraces the principles of Truth and Reconciliation with diverse Indigenous populations. The library engages in meaningful dialogue with Indigenous Peoples and First Nation bands. In cases where local Indigenous Peoples and First Nation bands prefer to engage in dialogue with the municipality and not the library, the library stays informed and is available as a supportive resource and partner. These are recommended as a dedicated Indigenous Awareness and Reconciliation policy. It can also be included in other policies. Recommended resources to inform this policy includes input and reports from the Indigenous Advisory Committee of the Ontario Library Association, the Indigenous Matters Committee of the Canadian Federation of Library Associations, the Indigenous Library Partnerships Working Group of the Federation of Ontario Public Libraries and ongoing meaningful dialogue with Indigenous Peoples and First Nation bands.
</t>
    </r>
    <r>
      <rPr>
        <b/>
        <i/>
        <sz val="11"/>
        <color rgb="FF000000"/>
        <rFont val="Calibri"/>
        <family val="2"/>
      </rPr>
      <t>Public Libraries in First Nation communities will receive an N/A for these guidelines.</t>
    </r>
  </si>
  <si>
    <r>
      <t xml:space="preserve">Indigenous Awareness and Reconciliation (b) - </t>
    </r>
    <r>
      <rPr>
        <sz val="11"/>
        <color rgb="FF000000"/>
        <rFont val="Calibri"/>
        <family val="2"/>
        <charset val="1"/>
      </rPr>
      <t>The governing body maintains a collection development policy statement that addresses the value of Indigenous collection materials and enables Indigenous authors and content creators to be included and highlighted</t>
    </r>
    <r>
      <rPr>
        <b/>
        <sz val="11"/>
        <color rgb="FF000000"/>
        <rFont val="Calibri"/>
        <family val="2"/>
        <charset val="1"/>
      </rPr>
      <t>.</t>
    </r>
  </si>
  <si>
    <t>Blue Mountains Public Library</t>
  </si>
  <si>
    <r>
      <t>Indigenous Awareness and Reconciliation (c) -</t>
    </r>
    <r>
      <rPr>
        <sz val="12"/>
        <color rgb="FF000000"/>
        <rFont val="Calibri"/>
        <family val="2"/>
        <charset val="1"/>
      </rPr>
      <t xml:space="preserve"> The governing body maintains</t>
    </r>
    <r>
      <rPr>
        <b/>
        <sz val="12"/>
        <color rgb="FF000000"/>
        <rFont val="Calibri"/>
        <family val="2"/>
        <charset val="1"/>
      </rPr>
      <t xml:space="preserve"> </t>
    </r>
    <r>
      <rPr>
        <sz val="12"/>
        <color rgb="FF000000"/>
        <rFont val="Calibri"/>
        <family val="2"/>
        <charset val="1"/>
      </rPr>
      <t>a policy statement that highlights the provision of library services for Indigenous Peoples and that can include plans or policies to partner with Indigenous Peoples and their communities.</t>
    </r>
  </si>
  <si>
    <r>
      <t xml:space="preserve">Indigenous Awareness and Reconciliation (d) – </t>
    </r>
    <r>
      <rPr>
        <sz val="11"/>
        <color rgb="FF000000"/>
        <rFont val="Calibri"/>
        <family val="2"/>
        <charset val="1"/>
      </rPr>
      <t>The governing body has a policy or plan identifying training for all personnel (including staff, board, and volunteers) on the Indigenous awareness and reconciliation efforts of the organization. This guideline is about the policy or plan, Guidelines 6.5 &amp; 17.9 refer to the actual training.</t>
    </r>
  </si>
  <si>
    <t>14.13</t>
  </si>
  <si>
    <r>
      <rPr>
        <b/>
        <sz val="11"/>
        <color rgb="FF000000"/>
        <rFont val="Calibri"/>
        <family val="2"/>
      </rPr>
      <t>Equity, Diversity and Inclusion (EDI)</t>
    </r>
    <r>
      <rPr>
        <sz val="11"/>
        <color rgb="FF000000"/>
        <rFont val="Calibri"/>
        <family val="2"/>
      </rPr>
      <t xml:space="preserve"> - The library recognizes and embraces the diverse nature of its community. The library endorses a statement on EDI that includes: 
1)	assessing the barriers to accessing its services through an inclusion lens; 
2)	creating a collection development policy statement regarding the inclusion of diverse materials that enables a broad range of authors, content creators, and experiences to be included and highlighted; 
3)	the provision of library services of a diverse nature.</t>
    </r>
  </si>
  <si>
    <t xml:space="preserve">Section 15: Use of Technology </t>
  </si>
  <si>
    <r>
      <rPr>
        <b/>
        <sz val="11"/>
        <color rgb="FF242424"/>
        <rFont val="Aptos Narrow"/>
        <family val="2"/>
      </rPr>
      <t>Free Access to Public Computers Policy</t>
    </r>
    <r>
      <rPr>
        <sz val="11"/>
        <color rgb="FF242424"/>
        <rFont val="Aptos Narrow"/>
        <family val="2"/>
      </rPr>
      <t xml:space="preserve"> - The library maintains a policy that addresses criteria, rules, and regulations for free public access to library devices and/or computers.</t>
    </r>
  </si>
  <si>
    <r>
      <rPr>
        <b/>
        <sz val="11"/>
        <color rgb="FF242424"/>
        <rFont val="Aptos Narrow"/>
        <family val="2"/>
      </rPr>
      <t xml:space="preserve">Acceptable Use of the Library’s Electronic Systems </t>
    </r>
    <r>
      <rPr>
        <sz val="11"/>
        <color rgb="FF242424"/>
        <rFont val="Aptos Narrow"/>
        <family val="2"/>
      </rPr>
      <t>- The library maintains a policy which defines acceptable use of the internet, software, and application. This policy will address issues such as downloading, copyright infringement, and illegal activities be they on library infrastructure or personal devices.</t>
    </r>
  </si>
  <si>
    <t xml:space="preserve">Example: Fort Frances Public Library </t>
  </si>
  <si>
    <r>
      <rPr>
        <b/>
        <sz val="11"/>
        <color rgb="FF000000"/>
        <rFont val="Calibri"/>
        <family val="2"/>
      </rPr>
      <t xml:space="preserve">Internet Content Control - </t>
    </r>
    <r>
      <rPr>
        <sz val="11"/>
        <color rgb="FF000000"/>
        <rFont val="Calibri"/>
        <family val="2"/>
      </rPr>
      <t>The library has a policy statement on its position on content control when using the library's internet. This policy statement is made available to the public.</t>
    </r>
  </si>
  <si>
    <t>This does not include spam filters or other security measures.</t>
  </si>
  <si>
    <r>
      <rPr>
        <b/>
        <sz val="11"/>
        <color rgb="FF000000"/>
        <rFont val="Calibri"/>
        <family val="2"/>
      </rPr>
      <t>Security</t>
    </r>
    <r>
      <rPr>
        <sz val="11"/>
        <color rgb="FF000000"/>
        <rFont val="Calibri"/>
        <family val="2"/>
      </rPr>
      <t xml:space="preserve"> - The library takes appropriate measures for protecting computer equipment, networks, applications, and data. </t>
    </r>
  </si>
  <si>
    <t>Presence of up-to-date firewalls and virus protection and all other measures appropriate to protect from theft, corruption, and unauthorized access.</t>
  </si>
  <si>
    <r>
      <rPr>
        <b/>
        <sz val="11"/>
        <color rgb="FF242424"/>
        <rFont val="Aptos Narrow"/>
        <family val="2"/>
      </rPr>
      <t xml:space="preserve">Staff Use of Technology </t>
    </r>
    <r>
      <rPr>
        <sz val="11"/>
        <color rgb="FF242424"/>
        <rFont val="Aptos Narrow"/>
        <family val="2"/>
      </rPr>
      <t>- The library maintains a policy on staff and volunteer use of technology. This will include descriptions of both staff expectations and personal use of library equipment and resources.</t>
    </r>
  </si>
  <si>
    <r>
      <rPr>
        <b/>
        <sz val="11"/>
        <color rgb="FF242424"/>
        <rFont val="Aptos Narrow"/>
        <family val="2"/>
      </rPr>
      <t>AI Policy</t>
    </r>
    <r>
      <rPr>
        <sz val="11"/>
        <color rgb="FF242424"/>
        <rFont val="Aptos Narrow"/>
        <family val="2"/>
      </rPr>
      <t xml:space="preserve"> - The governing body maintains a policy governing the library's use of AI. </t>
    </r>
  </si>
  <si>
    <t>Topics covered by the policy could include: security and privacy, bias and equity, environmental impact of AI, responsibility and accountability, purpose of AI use, and accepted and prohibited uses. This policy could be a library policy or be adopted from the municipality or band.</t>
  </si>
  <si>
    <t>Section 19: Library</t>
  </si>
  <si>
    <r>
      <t>Distance -</t>
    </r>
    <r>
      <rPr>
        <sz val="11"/>
        <color rgb="FF000000"/>
        <rFont val="Calibri"/>
        <family val="2"/>
      </rPr>
      <t xml:space="preserve"> Persons in the community are required to travel less than forty-five (45) minutes to the nearest stationary, mobile, or multi-branch public library service point.</t>
    </r>
  </si>
  <si>
    <t>Telephone, email, SMS, text, blog, Facebook messenger, etc.</t>
  </si>
  <si>
    <r>
      <t xml:space="preserve">Information about Library Programs - </t>
    </r>
    <r>
      <rPr>
        <sz val="11"/>
        <color rgb="FF000000"/>
        <rFont val="Calibri"/>
        <family val="2"/>
      </rPr>
      <t xml:space="preserve">Information about library programs, services, rules, and hours is made easily available to residents in print and on the library’s web site, in the appropriate language(s). </t>
    </r>
  </si>
  <si>
    <t>Print material(s), links from other appropriate web sites or social media, or that of the municipality or First Nation band, including regular articles or advertisements in the local media.</t>
  </si>
  <si>
    <t>Section 20: Access to Services</t>
  </si>
  <si>
    <r>
      <t xml:space="preserve">Materials Delivery Service - </t>
    </r>
    <r>
      <rPr>
        <sz val="11"/>
        <color rgb="FF000000"/>
        <rFont val="Calibri"/>
        <family val="2"/>
      </rPr>
      <t>The library provides materials on an organized and regular basis to self-identified residents of the community who are unable to travel to the library.</t>
    </r>
  </si>
  <si>
    <t>The housebound, residents of institutions such as prisons or nursing homes.</t>
  </si>
  <si>
    <r>
      <t>Remote Access to Library Services</t>
    </r>
    <r>
      <rPr>
        <sz val="11"/>
        <color rgb="FF000000"/>
        <rFont val="Calibri"/>
        <family val="2"/>
      </rPr>
      <t xml:space="preserve"> - When developing or reviewing collections and services, the library considers the needs of people who are unable to make regular visits to the library.</t>
    </r>
  </si>
  <si>
    <t>Section 21: Collection Management</t>
  </si>
  <si>
    <r>
      <t>Acquisition of Physical Materials</t>
    </r>
    <r>
      <rPr>
        <sz val="11"/>
        <color rgb="FF000000"/>
        <rFont val="Calibri"/>
        <family val="2"/>
      </rPr>
      <t xml:space="preserve"> - The library adds new physical materials to its collection at a rate to maintain a reasonable level of currency, accuracy, and accessibility.</t>
    </r>
  </si>
  <si>
    <t>A collection goal could be that minimum 50% of the collection be purchased or published within the last 5 years, as listed in Administrators of Rural and Urban Public Libraries of Ontario (ARUPLO) Guidelines regarding Collections Acquisitions.</t>
  </si>
  <si>
    <t>https://aruplo.weebly.com/guidelines.html</t>
  </si>
  <si>
    <r>
      <t>Online Collections</t>
    </r>
    <r>
      <rPr>
        <sz val="11"/>
        <color rgb="FF000000"/>
        <rFont val="Calibri"/>
        <family val="2"/>
      </rPr>
      <t xml:space="preserve"> - The library has an online collection which may be borrowed / downloaded by registered members for a specified period.</t>
    </r>
  </si>
  <si>
    <t>This includes items reported in section C0.3 Non-Print Resources of the Annual Survey of Public Libraries.</t>
  </si>
  <si>
    <r>
      <t xml:space="preserve">eResources - </t>
    </r>
    <r>
      <rPr>
        <sz val="11"/>
        <color rgb="FF000000"/>
        <rFont val="Calibri"/>
        <family val="2"/>
      </rPr>
      <t>The library purchases database and subscription services.</t>
    </r>
  </si>
  <si>
    <t>This includes items reported in sections C3.2 Information Resources and C4.0 Streaming and/or Subscription Services of the Annual Survey of Public Libraries.</t>
  </si>
  <si>
    <r>
      <rPr>
        <b/>
        <sz val="11"/>
        <color rgb="FF000000"/>
        <rFont val="Calibri"/>
        <family val="2"/>
      </rPr>
      <t>Weeding</t>
    </r>
    <r>
      <rPr>
        <sz val="11"/>
        <color rgb="FF000000"/>
        <rFont val="Calibri"/>
        <family val="2"/>
      </rPr>
      <t xml:space="preserve"> - A regular and on-going program of removing unreliable, out of-date, and worn-out items is carried out to: maintain the accuracy, currency and relevance of the contents of the collection; and to control the overall size of the collection.</t>
    </r>
  </si>
  <si>
    <r>
      <t xml:space="preserve">Holds - </t>
    </r>
    <r>
      <rPr>
        <sz val="11"/>
        <color rgb="FF000000"/>
        <rFont val="Calibri"/>
        <family val="2"/>
      </rPr>
      <t>The library offers a “reserves or holds” service.</t>
    </r>
  </si>
  <si>
    <r>
      <t>Integrated Library System -</t>
    </r>
    <r>
      <rPr>
        <sz val="11"/>
        <color rgb="FF000000"/>
        <rFont val="Calibri"/>
        <family val="2"/>
      </rPr>
      <t xml:space="preserve"> The library has an ILS with remote searchability.</t>
    </r>
  </si>
  <si>
    <t>If the Library does not have an ILS, but their collection is still remotely searchable they can be considered to have met this guideline. In this case, please reach out to Guidelines Council to discuss your unique situation.</t>
  </si>
  <si>
    <r>
      <rPr>
        <b/>
        <sz val="11"/>
        <color rgb="FF000000"/>
        <rFont val="Calibri"/>
        <family val="2"/>
      </rPr>
      <t>Bibliographic Records</t>
    </r>
    <r>
      <rPr>
        <sz val="11"/>
        <color rgb="FF000000"/>
        <rFont val="Calibri"/>
        <family val="2"/>
      </rPr>
      <t xml:space="preserve"> - The library has procedures and schedules for adding, deleting, and modifying records.</t>
    </r>
  </si>
  <si>
    <t>This includes purging missing materials, inactive members, etc.</t>
  </si>
  <si>
    <t>Section 22: Co-operation and Partnerships</t>
  </si>
  <si>
    <r>
      <t>Community Partnerships</t>
    </r>
    <r>
      <rPr>
        <sz val="11"/>
        <color rgb="FF000000"/>
        <rFont val="Calibri"/>
        <family val="2"/>
      </rPr>
      <t xml:space="preserve"> -</t>
    </r>
    <r>
      <rPr>
        <b/>
        <sz val="11"/>
        <color rgb="FF000000"/>
        <rFont val="Calibri"/>
        <family val="2"/>
      </rPr>
      <t xml:space="preserve"> </t>
    </r>
    <r>
      <rPr>
        <sz val="11"/>
        <color rgb="FF000000"/>
        <rFont val="Calibri"/>
        <family val="2"/>
      </rPr>
      <t>The library has established partnerships with other organizations in the community in order to coordinate resources and actions, thereby jointly improving service to the community.</t>
    </r>
  </si>
  <si>
    <t>Partnerships could be with schools, literacy programs, chambers of commerce, heritage groups, government offices, and advocate groups.</t>
  </si>
  <si>
    <r>
      <t>Library Sector Partnerships</t>
    </r>
    <r>
      <rPr>
        <sz val="11"/>
        <color rgb="FF000000"/>
        <rFont val="Calibri"/>
        <family val="2"/>
      </rPr>
      <t xml:space="preserve"> - To strengthen and enhance service to its users, the library participates with library and information organizations beyond its own community.</t>
    </r>
  </si>
  <si>
    <t>By being an active member in regional, cooperative organizations (e.g. the Federation of Ontario Public Libraries, the Ontario Library Consortium, LiNC, PCIN, etc), or by participating in Ontario Library Service and Ontario Library Association committees.</t>
  </si>
  <si>
    <r>
      <t>Partnerships Beyond your Community -</t>
    </r>
    <r>
      <rPr>
        <sz val="11"/>
        <color rgb="FF000000"/>
        <rFont val="Calibri"/>
        <family val="2"/>
      </rPr>
      <t xml:space="preserve"> The library partners with organizations beyond its own community.</t>
    </r>
  </si>
  <si>
    <t xml:space="preserve">To provide training for its staff, or to enhance the library’s efficiency in service delivery, library promotion, programming, administration, and communications. </t>
  </si>
  <si>
    <r>
      <t>Interlibrary Loan Service: Borrowing</t>
    </r>
    <r>
      <rPr>
        <sz val="11"/>
        <color rgb="FF000000"/>
        <rFont val="Calibri"/>
        <family val="2"/>
      </rPr>
      <t xml:space="preserve"> - The library will borrow materials from other libraries and promotes this service to its members.</t>
    </r>
  </si>
  <si>
    <t>Through appropriate signage, brochures, information online, etc.</t>
  </si>
  <si>
    <r>
      <t>Interlibrary Loan Service: Loaning</t>
    </r>
    <r>
      <rPr>
        <sz val="11"/>
        <color rgb="FF000000"/>
        <rFont val="Calibri"/>
        <family val="2"/>
      </rPr>
      <t xml:space="preserve"> - The library will loan materials to other libraries. </t>
    </r>
  </si>
  <si>
    <r>
      <rPr>
        <b/>
        <sz val="11"/>
        <color rgb="FF000000"/>
        <rFont val="Calibri"/>
        <family val="2"/>
      </rPr>
      <t>Consortia and Cooperative Purchasing</t>
    </r>
    <r>
      <rPr>
        <sz val="11"/>
        <color rgb="FF000000"/>
        <rFont val="Calibri"/>
        <family val="2"/>
      </rPr>
      <t xml:space="preserve"> - The library participates in a cooperative or consortium purchasing to maximize buying power and cost-savings measures. </t>
    </r>
  </si>
  <si>
    <t>Participation in Overdrive, ILS consortium, OLC, PCIN, contracting services for HR, etc. Included are the types of items reportable in ASPL H1.1.</t>
  </si>
  <si>
    <t>Section 23: Library Online and Web-based Services</t>
  </si>
  <si>
    <r>
      <rPr>
        <b/>
        <sz val="11"/>
        <color rgb="FF000000"/>
        <rFont val="Calibri"/>
        <family val="2"/>
      </rPr>
      <t xml:space="preserve">Library Online </t>
    </r>
    <r>
      <rPr>
        <sz val="11"/>
        <color rgb="FF000000"/>
        <rFont val="Calibri"/>
        <family val="2"/>
      </rPr>
      <t>- The library has and controls its own web presence.</t>
    </r>
  </si>
  <si>
    <t xml:space="preserve">Library-managed website, municipal page updated by library, or social media. </t>
  </si>
  <si>
    <r>
      <rPr>
        <b/>
        <sz val="11"/>
        <color rgb="FF000000"/>
        <rFont val="Calibri"/>
        <family val="2"/>
      </rPr>
      <t xml:space="preserve">Accessible Website - </t>
    </r>
    <r>
      <rPr>
        <sz val="11"/>
        <color rgb="FF000000"/>
        <rFont val="Calibri"/>
        <family val="2"/>
      </rPr>
      <t>The library's web presence meets the legislated accessibility requirements.</t>
    </r>
  </si>
  <si>
    <r>
      <rPr>
        <b/>
        <sz val="11"/>
        <color rgb="FF000000"/>
        <rFont val="Calibri"/>
        <family val="2"/>
      </rPr>
      <t>Library Information</t>
    </r>
    <r>
      <rPr>
        <sz val="11"/>
        <color rgb="FF000000"/>
        <rFont val="Calibri"/>
        <family val="2"/>
      </rPr>
      <t xml:space="preserve"> - The library provides up-to-date information about the library online. </t>
    </r>
  </si>
  <si>
    <t>Library services, collections, eResources, locations, programs, hours, telephone, email, membership, governance body information, and social media links.</t>
  </si>
  <si>
    <r>
      <rPr>
        <b/>
        <sz val="11"/>
        <color rgb="FF000000"/>
        <rFont val="Calibri"/>
        <family val="2"/>
      </rPr>
      <t>Social Media</t>
    </r>
    <r>
      <rPr>
        <sz val="11"/>
        <color rgb="FF000000"/>
        <rFont val="Calibri"/>
        <family val="2"/>
      </rPr>
      <t xml:space="preserve"> - The library maintains social media channels appropriate for its community.</t>
    </r>
  </si>
  <si>
    <t>Section 24: Collections</t>
  </si>
  <si>
    <t xml:space="preserve">Books, library of things, and technology which may be borrowed by registered members for a specified period of time. </t>
  </si>
  <si>
    <r>
      <t xml:space="preserve">Labeling - </t>
    </r>
    <r>
      <rPr>
        <sz val="11"/>
        <color rgb="FF000000"/>
        <rFont val="Calibri"/>
        <family val="2"/>
      </rPr>
      <t>Items in the collection are labeled in a way that is consistent and facilitates ease of access by the public and staff.</t>
    </r>
  </si>
  <si>
    <t>Labelling should indicate: the location of the item on the shelf, including classification code; target audience -adult, young adult, juvenile, pre-reader; in the case of fiction, genre; format -large print; and language.</t>
  </si>
  <si>
    <r>
      <t>Arrangement</t>
    </r>
    <r>
      <rPr>
        <sz val="11"/>
        <color rgb="FF000000"/>
        <rFont val="Calibri"/>
        <family val="2"/>
      </rPr>
      <t xml:space="preserve"> - Items in the physical collection are arranged according to purpose, convenience, and accessibility.</t>
    </r>
  </si>
  <si>
    <r>
      <rPr>
        <b/>
        <sz val="11"/>
        <color rgb="FF000000"/>
        <rFont val="Calibri"/>
        <family val="2"/>
      </rPr>
      <t>Reference Resources -</t>
    </r>
    <r>
      <rPr>
        <sz val="11"/>
        <color rgb="FF000000"/>
        <rFont val="Calibri"/>
        <family val="2"/>
      </rPr>
      <t xml:space="preserve"> The library provides current vetted and authoritative materials dedicated to information retrieval by library users and staff in the appropriate language(s). </t>
    </r>
  </si>
  <si>
    <t>Physical and/or online format (e.g. The Canadian Encyclopedia).</t>
  </si>
  <si>
    <r>
      <rPr>
        <b/>
        <sz val="11"/>
        <color rgb="FF000000"/>
        <rFont val="Calibri"/>
        <family val="2"/>
      </rPr>
      <t>Advisory Aids</t>
    </r>
    <r>
      <rPr>
        <sz val="11"/>
        <color rgb="FF000000"/>
        <rFont val="Calibri"/>
        <family val="2"/>
      </rPr>
      <t xml:space="preserve"> - To assist with Reader's Advisory and collection promotion, the library has advisory aids in the language(s) appropriate to the community.</t>
    </r>
  </si>
  <si>
    <t>Through the use of materials lists, special displays, links or bookmarks to web content, etc.</t>
  </si>
  <si>
    <r>
      <t xml:space="preserve">Children's </t>
    </r>
    <r>
      <rPr>
        <b/>
        <sz val="11"/>
        <rFont val="Calibri"/>
        <family val="2"/>
      </rPr>
      <t>Materials</t>
    </r>
    <r>
      <rPr>
        <sz val="11"/>
        <rFont val="Calibri"/>
        <family val="2"/>
      </rPr>
      <t xml:space="preserve"> - The library provides materials which are designated primarily for use by children or their caregivers.</t>
    </r>
  </si>
  <si>
    <r>
      <t>Early Literacy</t>
    </r>
    <r>
      <rPr>
        <sz val="11"/>
        <color rgb="FF000000"/>
        <rFont val="Calibri"/>
        <family val="2"/>
      </rPr>
      <t xml:space="preserve"> - The library has collections and resources to support the development of early literacy and learning.</t>
    </r>
  </si>
  <si>
    <t>Picture books, levelled readers, AWE stations, preloaded tablets, etc.</t>
  </si>
  <si>
    <r>
      <t xml:space="preserve">Teen / YA </t>
    </r>
    <r>
      <rPr>
        <b/>
        <sz val="11"/>
        <rFont val="Calibri"/>
        <family val="2"/>
      </rPr>
      <t>Materials</t>
    </r>
    <r>
      <rPr>
        <sz val="11"/>
        <rFont val="Calibri"/>
        <family val="2"/>
      </rPr>
      <t xml:space="preserve"> - The library provides materials which are designated primarily for use by teens / YA and designed to appeal to the changing reading levels, interests and information needs of this group.</t>
    </r>
  </si>
  <si>
    <r>
      <t>Collections: Language</t>
    </r>
    <r>
      <rPr>
        <sz val="11"/>
        <color rgb="FF000000"/>
        <rFont val="Calibri"/>
        <family val="2"/>
      </rPr>
      <t xml:space="preserve"> - The library provides a collection of non-English library materials to reflect the languages used throughout the community.</t>
    </r>
  </si>
  <si>
    <r>
      <t>Alternative formats</t>
    </r>
    <r>
      <rPr>
        <sz val="11"/>
        <color rgb="FF000000"/>
        <rFont val="Calibri"/>
        <family val="2"/>
      </rPr>
      <t xml:space="preserve"> - The library provides materials in alternative formats ensuring access to its services and resources for all users. The library supplies access to library publications such as governance body minutes, brochures, or other documents in alternate formats on request.</t>
    </r>
  </si>
  <si>
    <t>Section 25: Services</t>
  </si>
  <si>
    <r>
      <t>General Public (a)</t>
    </r>
    <r>
      <rPr>
        <sz val="11"/>
        <color rgb="FF000000"/>
        <rFont val="Calibri"/>
        <family val="2"/>
      </rPr>
      <t xml:space="preserve"> - The library offers reference and information services to the general public.</t>
    </r>
  </si>
  <si>
    <r>
      <t>General Public (b)</t>
    </r>
    <r>
      <rPr>
        <sz val="11"/>
        <color rgb="FF000000"/>
        <rFont val="Calibri"/>
        <family val="2"/>
      </rPr>
      <t xml:space="preserve"> - The library offers readers advisory services to the general public.</t>
    </r>
  </si>
  <si>
    <r>
      <t>General Public (c)</t>
    </r>
    <r>
      <rPr>
        <sz val="11"/>
        <color rgb="FF000000"/>
        <rFont val="Calibri"/>
        <family val="2"/>
      </rPr>
      <t xml:space="preserve"> - The library offers community information referral services to the </t>
    </r>
    <r>
      <rPr>
        <sz val="11"/>
        <rFont val="Calibri"/>
        <family val="2"/>
      </rPr>
      <t>general public.</t>
    </r>
  </si>
  <si>
    <r>
      <t>General Public (d)</t>
    </r>
    <r>
      <rPr>
        <sz val="11"/>
        <color rgb="FF000000"/>
        <rFont val="Calibri"/>
        <family val="2"/>
      </rPr>
      <t xml:space="preserve"> - The library offers programming to the general public.</t>
    </r>
  </si>
  <si>
    <r>
      <t>Seniors</t>
    </r>
    <r>
      <rPr>
        <sz val="11"/>
        <rFont val="Calibri"/>
        <family val="2"/>
      </rPr>
      <t xml:space="preserve"> - The library offers programs and services for seniors in the community.</t>
    </r>
  </si>
  <si>
    <r>
      <t>Teens</t>
    </r>
    <r>
      <rPr>
        <sz val="11"/>
        <color rgb="FF000000"/>
        <rFont val="Calibri"/>
        <family val="2"/>
      </rPr>
      <t xml:space="preserve"> - The library offers </t>
    </r>
    <r>
      <rPr>
        <sz val="11"/>
        <rFont val="Calibri"/>
        <family val="2"/>
      </rPr>
      <t>programs and services for teens in the community.</t>
    </r>
  </si>
  <si>
    <r>
      <t>Children</t>
    </r>
    <r>
      <rPr>
        <sz val="11"/>
        <color rgb="FF000000"/>
        <rFont val="Calibri"/>
        <family val="2"/>
      </rPr>
      <t xml:space="preserve"> - The library offers </t>
    </r>
    <r>
      <rPr>
        <sz val="11"/>
        <rFont val="Calibri"/>
        <family val="2"/>
      </rPr>
      <t>programs and services for children in the community.</t>
    </r>
  </si>
  <si>
    <t>Section 26: Technology Services</t>
  </si>
  <si>
    <r>
      <t>Internet Connectivity</t>
    </r>
    <r>
      <rPr>
        <sz val="11"/>
        <color rgb="FF000000"/>
        <rFont val="Calibri"/>
        <family val="2"/>
      </rPr>
      <t xml:space="preserve"> - The library is connected to the Internet with a minimum bandwidth (upload/download speeds) as set by the CRTC standards.</t>
    </r>
    <r>
      <rPr>
        <b/>
        <sz val="11"/>
        <color rgb="FF000000"/>
        <rFont val="Calibri"/>
        <family val="2"/>
      </rPr>
      <t xml:space="preserve">
</t>
    </r>
    <r>
      <rPr>
        <sz val="11"/>
        <color rgb="FF000000"/>
        <rFont val="Calibri"/>
        <family val="2"/>
      </rPr>
      <t>OR
If not meeting the above standard, provide evidence that the library is connected to the Internet with the best speed/bandwidth available in the community.</t>
    </r>
  </si>
  <si>
    <r>
      <t xml:space="preserve">Public Internet Access - </t>
    </r>
    <r>
      <rPr>
        <sz val="11"/>
        <color rgb="FF000000"/>
        <rFont val="Calibri"/>
        <family val="2"/>
      </rPr>
      <t>The library provides free use of the Internet to meet the needs of their community and guests.</t>
    </r>
  </si>
  <si>
    <r>
      <t>Wireless Networks</t>
    </r>
    <r>
      <rPr>
        <sz val="11"/>
        <color rgb="FF000000"/>
        <rFont val="Calibri"/>
        <family val="2"/>
      </rPr>
      <t xml:space="preserve"> - The library has Wi-Fi for public and staff access.</t>
    </r>
  </si>
  <si>
    <r>
      <t xml:space="preserve">Software Applications for Public Use - </t>
    </r>
    <r>
      <rPr>
        <sz val="11"/>
        <color rgb="FF000000"/>
        <rFont val="Calibri"/>
        <family val="2"/>
      </rPr>
      <t>The library provides access to commonly used software.</t>
    </r>
  </si>
  <si>
    <t>Word processing, spreadsheet, presentation software, etc.</t>
  </si>
  <si>
    <r>
      <t>Software Applications for Staff Use</t>
    </r>
    <r>
      <rPr>
        <sz val="11"/>
        <color rgb="FF000000"/>
        <rFont val="Calibri"/>
        <family val="2"/>
      </rPr>
      <t xml:space="preserve"> - The library has access to the software necessary to effectively operate the library.</t>
    </r>
  </si>
  <si>
    <t>ILS, administrative, financial, social content publishing, training software, etc.</t>
  </si>
  <si>
    <t>Section 27: Looking at the Exterior</t>
  </si>
  <si>
    <r>
      <t>Minimum Hours</t>
    </r>
    <r>
      <rPr>
        <sz val="11"/>
        <color rgb="FF000000"/>
        <rFont val="Calibri"/>
        <family val="2"/>
      </rPr>
      <t xml:space="preserve"> - The main library location is open to the public at least 20 staffed hours per week, over at least three days. In the case of multi-branch library systems, branches are open a minimum of 12 staffed hours per week.</t>
    </r>
  </si>
  <si>
    <r>
      <t>Visibility of Signage</t>
    </r>
    <r>
      <rPr>
        <sz val="11"/>
        <color rgb="FF000000"/>
        <rFont val="Calibri"/>
        <family val="2"/>
      </rPr>
      <t xml:space="preserve"> - Library buildings are clearly identified by exterior signs which are highly visible from the street and in the appropriate language(s).</t>
    </r>
  </si>
  <si>
    <r>
      <t>Posting of Hours</t>
    </r>
    <r>
      <rPr>
        <sz val="11"/>
        <color rgb="FF000000"/>
        <rFont val="Calibri"/>
        <family val="2"/>
      </rPr>
      <t xml:space="preserve"> - Library hours are posted and visible from the exterior of the location.</t>
    </r>
  </si>
  <si>
    <r>
      <t>Directional Signs</t>
    </r>
    <r>
      <rPr>
        <sz val="11"/>
        <color rgb="FF000000"/>
        <rFont val="Calibri"/>
        <family val="2"/>
      </rPr>
      <t xml:space="preserve"> - The library provides signage indicating the presence and location of the public library in the community (e.g. signs on main community thoroughfares);</t>
    </r>
    <r>
      <rPr>
        <b/>
        <sz val="11"/>
        <color rgb="FF000000"/>
        <rFont val="Calibri"/>
        <family val="2"/>
      </rPr>
      <t xml:space="preserve">
</t>
    </r>
    <r>
      <rPr>
        <sz val="11"/>
        <color rgb="FF000000"/>
        <rFont val="Calibri"/>
        <family val="2"/>
      </rPr>
      <t>OR 
Provides proof indicating they have made a request to the government responsible for the road signage to have these signs placed in the community.</t>
    </r>
  </si>
  <si>
    <r>
      <t>Parking</t>
    </r>
    <r>
      <rPr>
        <sz val="11"/>
        <color rgb="FF000000"/>
        <rFont val="Calibri"/>
        <family val="2"/>
      </rPr>
      <t xml:space="preserve"> -</t>
    </r>
    <r>
      <rPr>
        <b/>
        <sz val="11"/>
        <color rgb="FF000000"/>
        <rFont val="Calibri"/>
        <family val="2"/>
      </rPr>
      <t xml:space="preserve"> </t>
    </r>
    <r>
      <rPr>
        <sz val="11"/>
        <color rgb="FF000000"/>
        <rFont val="Calibri"/>
        <family val="2"/>
      </rPr>
      <t>Adequate and convenient parking is available at or near the branch including AODA standard parking space(s).</t>
    </r>
  </si>
  <si>
    <r>
      <t>Return of Materials</t>
    </r>
    <r>
      <rPr>
        <sz val="11"/>
        <color rgb="FF000000"/>
        <rFont val="Calibri"/>
        <family val="2"/>
      </rPr>
      <t xml:space="preserve"> - The library provides an identifiable location for the secure return of library materials during regular service hours and when the library is closed (e.g. book drop).</t>
    </r>
  </si>
  <si>
    <t>Section 28: Spaces Within the Library</t>
  </si>
  <si>
    <r>
      <t>Areas of the Library</t>
    </r>
    <r>
      <rPr>
        <sz val="11"/>
        <color rgb="FF000000"/>
        <rFont val="Calibri"/>
        <family val="2"/>
      </rPr>
      <t xml:space="preserve"> - Distinct areas of the library are designated or readily adaptable for various services and functions.</t>
    </r>
  </si>
  <si>
    <t>Adult services, programming space, children’s services, library staff work and rest, storage, etc.</t>
  </si>
  <si>
    <r>
      <t>Physical Layout</t>
    </r>
    <r>
      <rPr>
        <sz val="11"/>
        <color rgb="FF000000"/>
        <rFont val="Calibri"/>
        <family val="2"/>
      </rPr>
      <t xml:space="preserve"> - The physical layout of the library is organized in a way that is systematic, easy to navigate, and convenient for users.</t>
    </r>
  </si>
  <si>
    <r>
      <t>Interior Signage</t>
    </r>
    <r>
      <rPr>
        <sz val="11"/>
        <color rgb="FF000000"/>
        <rFont val="Calibri"/>
        <family val="2"/>
      </rPr>
      <t xml:space="preserve"> - Areas of the library, specific services and parts of the collection are clearly identified by appropriate signage, in language(s) used by major linguistic groups in the community.</t>
    </r>
  </si>
  <si>
    <r>
      <t>Adult and Teen Shelving</t>
    </r>
    <r>
      <rPr>
        <sz val="11"/>
        <rFont val="Calibri"/>
        <family val="2"/>
      </rPr>
      <t xml:space="preserve"> - Materials in open stacks should be stored at heights appropriate to their primary users. At least 75% of the materials in collections are stored in such a way that the bases of the tallest books are at the following height:
·         Adult and Teen: Maximum Height 60 inches or less</t>
    </r>
    <r>
      <rPr>
        <b/>
        <sz val="11"/>
        <rFont val="Calibri"/>
        <family val="2"/>
      </rPr>
      <t xml:space="preserve">
</t>
    </r>
  </si>
  <si>
    <t>Recommendation to maintain the bottom of the lowest shelf no less than 8 inches from the floor OR angled to maximize readability.</t>
  </si>
  <si>
    <r>
      <t>Children's Shelving</t>
    </r>
    <r>
      <rPr>
        <sz val="11"/>
        <color rgb="FF000000"/>
        <rFont val="Calibri"/>
        <family val="2"/>
      </rPr>
      <t xml:space="preserve"> - Materials in open stacks should be stored at heights appropriate to their primary users. At least 75% of the materials in collections are stored in such a way that the bases of the tallest books are at the following height:</t>
    </r>
    <r>
      <rPr>
        <b/>
        <sz val="11"/>
        <color rgb="FF000000"/>
        <rFont val="Calibri"/>
        <family val="2"/>
      </rPr>
      <t xml:space="preserve">
</t>
    </r>
    <r>
      <rPr>
        <sz val="11"/>
        <color rgb="FF000000"/>
        <rFont val="Calibri"/>
        <family val="2"/>
      </rPr>
      <t>·         Children’s: Maximum Height 48 inches or less</t>
    </r>
  </si>
  <si>
    <r>
      <t>Shelving Capacity</t>
    </r>
    <r>
      <rPr>
        <sz val="11"/>
        <color rgb="FF000000"/>
        <rFont val="Calibri"/>
        <family val="2"/>
      </rPr>
      <t xml:space="preserve"> - The amount of shelving is sufficient to store and display most materials without overcrowding.</t>
    </r>
  </si>
  <si>
    <r>
      <t>Accessible Workstation Furniture</t>
    </r>
    <r>
      <rPr>
        <sz val="11"/>
        <color rgb="FF000000"/>
        <rFont val="Calibri"/>
        <family val="2"/>
      </rPr>
      <t xml:space="preserve"> - Convenient access to the library equipment is provided for all, with independently adjustable workstation heights provided for those with disabilities and also for children.</t>
    </r>
  </si>
  <si>
    <r>
      <t>Furniture</t>
    </r>
    <r>
      <rPr>
        <sz val="11"/>
        <color rgb="FF000000"/>
        <rFont val="Calibri"/>
        <family val="2"/>
      </rPr>
      <t xml:space="preserve"> - The library provides furniture that is appropriate for the target user or function.</t>
    </r>
  </si>
  <si>
    <t>Child sized tables and chairs are provided in the children’s area or computer, maker space, etc.</t>
  </si>
  <si>
    <r>
      <rPr>
        <b/>
        <sz val="11"/>
        <color rgb="FF000000"/>
        <rFont val="Calibri"/>
        <family val="2"/>
      </rPr>
      <t>Interior Lighting</t>
    </r>
    <r>
      <rPr>
        <sz val="11"/>
        <color rgb="FF000000"/>
        <rFont val="Calibri"/>
        <family val="2"/>
      </rPr>
      <t xml:space="preserve"> - Lighting levels are adequate in all areas.</t>
    </r>
  </si>
  <si>
    <t xml:space="preserve">The Canadian Centre for Occupational Health and Safety provides information on adequate light levels. Their resource is linked in the "Links" column. To measure lighting levels, lux/light meter apps are available for smart phones. </t>
  </si>
  <si>
    <r>
      <t>Environmental Sustainability</t>
    </r>
    <r>
      <rPr>
        <sz val="11"/>
        <color rgb="FF000000"/>
        <rFont val="Calibri"/>
        <family val="2"/>
      </rPr>
      <t>- Wherever possible, the library adopts visible practices that adhere to sustainable guidelines.</t>
    </r>
  </si>
  <si>
    <r>
      <t>User Space (Seating)</t>
    </r>
    <r>
      <rPr>
        <sz val="11"/>
        <color rgb="FF000000"/>
        <rFont val="Calibri"/>
        <family val="2"/>
      </rPr>
      <t xml:space="preserve"> - The library provides seating for use of library services and materials by the public on library premises. </t>
    </r>
  </si>
  <si>
    <t>Leisure reading, computer use, as well as table space and/or carrels for study purposes and consultation of library materials.</t>
  </si>
  <si>
    <t>Section 29: Access within the Library</t>
  </si>
  <si>
    <r>
      <t>Public Washroom(s)</t>
    </r>
    <r>
      <rPr>
        <sz val="11"/>
        <color rgb="FF000000"/>
        <rFont val="Calibri"/>
        <family val="2"/>
      </rPr>
      <t xml:space="preserve"> - Washroom(s) are available for public use.</t>
    </r>
  </si>
  <si>
    <r>
      <t xml:space="preserve">Accessible </t>
    </r>
    <r>
      <rPr>
        <b/>
        <sz val="11"/>
        <rFont val="Calibri"/>
        <family val="2"/>
      </rPr>
      <t>Washrooms</t>
    </r>
    <r>
      <rPr>
        <sz val="11"/>
        <rFont val="Calibri"/>
        <family val="2"/>
      </rPr>
      <t>(s) - The library has a washroom that provides barrier-free features.</t>
    </r>
  </si>
  <si>
    <t>Hands-free entry, grab bars, change tables, hands-free water and soap, and adequate turning radius for an assistive device.</t>
  </si>
  <si>
    <r>
      <t>Entrance</t>
    </r>
    <r>
      <rPr>
        <sz val="11"/>
        <color rgb="FF000000"/>
        <rFont val="Calibri"/>
        <family val="2"/>
      </rPr>
      <t xml:space="preserve"> - The library provides an accessible entrance.</t>
    </r>
  </si>
  <si>
    <r>
      <t>Aisles</t>
    </r>
    <r>
      <rPr>
        <sz val="11"/>
        <color rgb="FF000000"/>
        <rFont val="Calibri"/>
        <family val="2"/>
      </rPr>
      <t xml:space="preserve"> - Space between book stacks is no less than 36 inches.</t>
    </r>
  </si>
  <si>
    <r>
      <t xml:space="preserve">Clear access </t>
    </r>
    <r>
      <rPr>
        <sz val="11"/>
        <color rgb="FF000000"/>
        <rFont val="Calibri"/>
        <family val="2"/>
      </rPr>
      <t>-Access to user areas and library materials is clear and unobstructed.</t>
    </r>
  </si>
  <si>
    <r>
      <t>Assistive Technology</t>
    </r>
    <r>
      <rPr>
        <sz val="11"/>
        <color rgb="FF000000"/>
        <rFont val="Calibri"/>
        <family val="2"/>
      </rPr>
      <t xml:space="preserve"> - The library provides assistive technology.</t>
    </r>
  </si>
  <si>
    <t>Magnification devices or software, keyboards with raised letters, large screen monitors, screen reading software, etc.</t>
  </si>
  <si>
    <r>
      <t>Multiple-Floor Structures</t>
    </r>
    <r>
      <rPr>
        <sz val="11"/>
        <color rgb="FF000000"/>
        <rFont val="Calibri"/>
        <family val="2"/>
      </rPr>
      <t xml:space="preserve"> - Where the public area of the library/branch occupies more than one level, wheelchair access is provided between levels. For staff, a work accommodation has been provided for a multistory facility.</t>
    </r>
  </si>
  <si>
    <t>Section 30: Safety Considerations Within the Library</t>
  </si>
  <si>
    <r>
      <t>Emergency Procedures</t>
    </r>
    <r>
      <rPr>
        <sz val="11"/>
        <color rgb="FF000000"/>
        <rFont val="Calibri"/>
        <family val="2"/>
      </rPr>
      <t xml:space="preserve"> – Each library location has distinct onsite specific written emergency procedures in place</t>
    </r>
    <r>
      <rPr>
        <b/>
        <sz val="11"/>
        <color rgb="FF000000"/>
        <rFont val="Calibri"/>
        <family val="2"/>
      </rPr>
      <t>.</t>
    </r>
  </si>
  <si>
    <t>Physical plant emergencies, health emergencies, pandemics, evacuation plans, bomb threats, evacuation procedures to assist people with disabilities, muster stations.</t>
  </si>
  <si>
    <r>
      <t>Emergency Equipment &amp; Facilities</t>
    </r>
    <r>
      <rPr>
        <sz val="11"/>
        <color rgb="FF000000"/>
        <rFont val="Calibri"/>
        <family val="2"/>
      </rPr>
      <t xml:space="preserve"> - The library provides emergency equipment in accordance with appropriate legislation.</t>
    </r>
  </si>
  <si>
    <r>
      <t>Supervision</t>
    </r>
    <r>
      <rPr>
        <sz val="11"/>
        <color rgb="FF000000"/>
        <rFont val="Calibri"/>
        <family val="2"/>
      </rPr>
      <t xml:space="preserve"> - All areas of the library open to the public are supervised by library staff, with clear lines of sight or measures to address structural or facility challenges.</t>
    </r>
  </si>
  <si>
    <r>
      <t>Exterior Lighting</t>
    </r>
    <r>
      <rPr>
        <sz val="11"/>
        <color rgb="FF000000"/>
        <rFont val="Calibri"/>
        <family val="2"/>
      </rPr>
      <t xml:space="preserve"> - The library entrance, staff entrance, and parking area are clearly illuminated at night.</t>
    </r>
  </si>
  <si>
    <r>
      <t>Emergency Procedures Training</t>
    </r>
    <r>
      <rPr>
        <sz val="11"/>
        <color rgb="FF000000"/>
        <rFont val="Calibri"/>
        <family val="2"/>
      </rPr>
      <t xml:space="preserve"> - Staff have been trained on the site-specific emergency procedures in order to protect themselves and patrons.</t>
    </r>
  </si>
  <si>
    <t>Medical emergency, weather closures, lock down, bomb threats, missing child, emergency evacuations, and evacuation procedures to assist people with disabilities.</t>
  </si>
  <si>
    <t>Procurement Policy</t>
  </si>
  <si>
    <t>Relationship with Council</t>
  </si>
  <si>
    <t>Recruitment and Representation</t>
  </si>
  <si>
    <t>AODA Training</t>
  </si>
  <si>
    <t>Truth and Reconciliation Training</t>
  </si>
  <si>
    <t>Reports, survey analysis - PLA 20(a) requires that a library board seek to provide a comprehensive and efficient public library service that reflects their community's unique needs.</t>
  </si>
  <si>
    <t>Information Services and Reader's Advisory Policy</t>
  </si>
  <si>
    <t>Indigenous Awareness and Reconciliation (a)</t>
  </si>
  <si>
    <t>Indigenous Awareness and Reconciliation (b)</t>
  </si>
  <si>
    <t>Indigenous Awareness and Reconciliation (c)</t>
  </si>
  <si>
    <t>Indigenous Awareness and Reconciliation (d)</t>
  </si>
  <si>
    <t>AI Policy</t>
  </si>
  <si>
    <t>Communication</t>
  </si>
  <si>
    <t>eResources</t>
  </si>
  <si>
    <t>Weeding</t>
  </si>
  <si>
    <t>Interlibrary Loan Service: Loaning</t>
  </si>
  <si>
    <t>Consortia and Cooperative Purchasing</t>
  </si>
  <si>
    <t>Library Online</t>
  </si>
  <si>
    <r>
      <rPr>
        <b/>
        <sz val="11"/>
        <color rgb="FF000000"/>
        <rFont val="Calibri"/>
        <family val="2"/>
      </rPr>
      <t>All Gender Washroom(s)</t>
    </r>
    <r>
      <rPr>
        <sz val="11"/>
        <color rgb="FF000000"/>
        <rFont val="Calibri"/>
        <family val="2"/>
        <charset val="1"/>
      </rPr>
      <t xml:space="preserve"> - All gender washroom(s) are available for public use.</t>
    </r>
  </si>
  <si>
    <t>All Gender Washrooms</t>
  </si>
  <si>
    <t>Completed Legislative &amp; Mandatory</t>
  </si>
  <si>
    <t>https://www.ccohs.ca/oshanswers/ergonomics/lighting/lighting_survey.html#section-4-hdr</t>
  </si>
  <si>
    <t>Evidence (Teams Location or Link)</t>
  </si>
  <si>
    <t>Library Notes</t>
  </si>
  <si>
    <r>
      <t xml:space="preserve">LEVEL - Site Specific </t>
    </r>
    <r>
      <rPr>
        <sz val="10"/>
        <color rgb="FF000000"/>
        <rFont val="Calibri"/>
        <family val="2"/>
        <charset val="1"/>
      </rPr>
      <t>[O</t>
    </r>
    <r>
      <rPr>
        <i/>
        <sz val="10"/>
        <color rgb="FF000000"/>
        <rFont val="Calibri"/>
        <family val="2"/>
        <charset val="1"/>
      </rPr>
      <t>ne form per branch/location]</t>
    </r>
  </si>
  <si>
    <r>
      <t xml:space="preserve">LEVEL -  Site Specific </t>
    </r>
    <r>
      <rPr>
        <sz val="10"/>
        <color rgb="FF000000"/>
        <rFont val="Calibri"/>
        <family val="2"/>
        <charset val="1"/>
      </rPr>
      <t>[O</t>
    </r>
    <r>
      <rPr>
        <i/>
        <sz val="10"/>
        <color rgb="FF000000"/>
        <rFont val="Calibri"/>
        <family val="2"/>
        <charset val="1"/>
      </rPr>
      <t>ne form per branch/location]</t>
    </r>
  </si>
  <si>
    <t>Examples/Clarifications - Examples are not exhaustive or prescriptive</t>
  </si>
  <si>
    <r>
      <t>Officers</t>
    </r>
    <r>
      <rPr>
        <sz val="11"/>
        <color rgb="FF000000"/>
        <rFont val="Calibri"/>
        <family val="2"/>
      </rPr>
      <t xml:space="preserve"> - In accordance with legislation, the governing body has appointed a chair, as well as a secretary and treasurer. The CEO may be appointed as Secretary/Treasurer.</t>
    </r>
  </si>
  <si>
    <r>
      <t>Community Consultation</t>
    </r>
    <r>
      <rPr>
        <sz val="11"/>
        <color rgb="FF000000"/>
        <rFont val="Calibri"/>
        <family val="2"/>
      </rPr>
      <t xml:space="preserve"> - Community members are consulted regularly concerning library service.</t>
    </r>
  </si>
  <si>
    <r>
      <rPr>
        <b/>
        <sz val="11"/>
        <color rgb="FF000000"/>
        <rFont val="Calibri"/>
        <family val="2"/>
      </rPr>
      <t>Local History Policy</t>
    </r>
    <r>
      <rPr>
        <sz val="11"/>
        <color rgb="FF000000"/>
        <rFont val="Calibri"/>
        <family val="2"/>
      </rPr>
      <t xml:space="preserve"> - The library maintains a local history policy.  The policy includes:
•	Definitions of local history materials: Indigenous histories, community and territorial histories and genealogy resources.
•	Collection development criteria: circulation status and geographic coverage.
•	Techniques and methods used for preservation and/or digitization.
•	Public access f the materials in the collection or archived by the library or library partners in the community.</t>
    </r>
  </si>
  <si>
    <r>
      <t>Job Descriptions -</t>
    </r>
    <r>
      <rPr>
        <sz val="11"/>
        <color rgb="FF000000"/>
        <rFont val="Calibri"/>
        <family val="2"/>
      </rPr>
      <t xml:space="preserve"> Job descriptions are reviewed annually and updated as required.</t>
    </r>
  </si>
  <si>
    <r>
      <t xml:space="preserve">Workplace Violence - </t>
    </r>
    <r>
      <rPr>
        <sz val="11"/>
        <color rgb="FF000000"/>
        <rFont val="Calibri"/>
        <family val="2"/>
      </rPr>
      <t>The library maintains procedures meeting legislative requirements regarding workplace violence in the library or other designated sites.</t>
    </r>
  </si>
  <si>
    <r>
      <t xml:space="preserve">Communication </t>
    </r>
    <r>
      <rPr>
        <sz val="11"/>
        <color rgb="FF000000"/>
        <rFont val="Calibri"/>
        <family val="2"/>
      </rPr>
      <t>- The library is reachable via  multiple communication methods. -- move to different section.</t>
    </r>
  </si>
  <si>
    <r>
      <t>Lending Collection</t>
    </r>
    <r>
      <rPr>
        <sz val="11"/>
        <color rgb="FF000000"/>
        <rFont val="Calibri"/>
        <family val="2"/>
      </rPr>
      <t xml:space="preserve"> - The library makes available to the public a physical collection of library materials</t>
    </r>
    <r>
      <rPr>
        <b/>
        <sz val="11"/>
        <color rgb="FF000000"/>
        <rFont val="Calibri"/>
        <family val="2"/>
      </rPr>
      <t>.</t>
    </r>
  </si>
  <si>
    <t>Automatic lighting, recycling, battery recycling, diverting weeded materials from landfill, LEED initiatives.</t>
  </si>
  <si>
    <t>Buildings with only one level will receive an N/A.</t>
  </si>
  <si>
    <t>Smoke and fire alarms; emergency lighting; evacuation routes; fire extinguishers; worker first aid supplies, Automated External Defibrillator (AED); emergency first aid supplies, naloxone. Include link to resources code requirements.</t>
  </si>
  <si>
    <t>Measures used where there are no clear sightlines can include video supervision, mirrors, or roving staff procedures viewable from all staff work areas.</t>
  </si>
  <si>
    <t>Large print publications, talking books, closed-captioning and descriptive videos.</t>
  </si>
  <si>
    <t>If the Library does not have a website it may receive an NA for this guideline.</t>
  </si>
  <si>
    <t>Library members may request to be notified of the availability of materials which are on loan to other members or are in the process of being prepared for public use.</t>
  </si>
  <si>
    <t>Policies or collective agreements could be printed, on an intranet, on a shared drive, online via CUPE or the provincial portal.</t>
  </si>
  <si>
    <t>Could occur as part of the performance evaluation process.</t>
  </si>
  <si>
    <t>Procedures should include opening and closing the library, working alone, domestic or external violence coming into the workplace, sexual violence, emergency situations. Relevant policy is found at 13.3.</t>
  </si>
  <si>
    <t>If a library does not have a meeting space, they will receive an N/A.</t>
  </si>
  <si>
    <t>This policy may be a dedicated Local History Policy or addressed within broader policies when the library collaborates with First Nations, municipalities, counties, archives, or heritage organizations as the primary source of local history materials. If the library does not hold local history materials, they will receive an N/A.</t>
  </si>
  <si>
    <t>This policy can be combined with 14.3 Children's Services Policy.</t>
  </si>
  <si>
    <t>This policy can be combined with 14.4 Teen and/or YA Policy.</t>
  </si>
  <si>
    <t>Number of hours open, types of materials, electronic infrastructure, and types of services.</t>
  </si>
  <si>
    <t>Other training areas include: employment, information and communications, transportation, and design of public spaces.</t>
  </si>
  <si>
    <t>Through membership in organizations like National Indigenous Knowledge Keepers Alliance (NIKLA), the Ontario Library Association (OLA/OLBA),  the Federation of Ontario Public Libraries; or through information provided by the CEO and chair; through regular information sessions at meetings; through participation in Ontario Library Service meetings and training events.</t>
  </si>
  <si>
    <t>Standing item on board meeting agenda.</t>
  </si>
  <si>
    <t>Newsletters, Town Halls, Community Information Nights, Reports to Council.C22</t>
  </si>
  <si>
    <r>
      <rPr>
        <b/>
        <sz val="11"/>
        <color rgb="FF000000"/>
        <rFont val="Calibri"/>
        <family val="2"/>
      </rPr>
      <t>Relationship with Council</t>
    </r>
    <r>
      <rPr>
        <sz val="11"/>
        <color rgb="FF000000"/>
        <rFont val="Calibri"/>
        <family val="2"/>
      </rPr>
      <t xml:space="preserve"> - The library works to cultivate a respectful relationship with their funding Council(s). This could be facilitated through correspondence, meetings/deputations or other means that suite the Library and Council. Meetings / deputations with a Council should be formally scheduled to share annual reports, provide Council orientation, make special presentations and support business cases made to Council on behalf of the library.</t>
    </r>
  </si>
  <si>
    <r>
      <t xml:space="preserve">Recruitment and Representation:  </t>
    </r>
    <r>
      <rPr>
        <sz val="11"/>
        <color rgb="FF000000"/>
        <rFont val="Calibri"/>
        <family val="2"/>
      </rPr>
      <t xml:space="preserve">The library makes effort to inform Council about membership needs, including diversity, Indigenous representation, etc.  </t>
    </r>
  </si>
  <si>
    <t>Area 1 Total</t>
  </si>
  <si>
    <t>Area 2 Total</t>
  </si>
  <si>
    <t>Area 3 Total</t>
  </si>
  <si>
    <t>Area 4 Total</t>
  </si>
  <si>
    <t>Area 5 Total</t>
  </si>
  <si>
    <t>Area 6 Total</t>
  </si>
  <si>
    <t>Area 7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</si>
</sst>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51" x14ac:knownFonts="1">
    <font>
      <sz val="11"/>
      <color rgb="FF000000"/>
      <name val="Calibri"/>
      <family val="2"/>
      <charset val="1"/>
    </font>
    <font>
      <sz val="16"/>
      <color rgb="FF000000"/>
      <name val="Wingdings"/>
      <charset val="2"/>
    </font>
    <font>
      <b/>
      <sz val="11"/>
      <color rgb="FF000000"/>
      <name val="Calibri"/>
      <family val="2"/>
      <charset val="1"/>
    </font>
    <font>
      <sz val="72"/>
      <color rgb="FF000000"/>
      <name val="Calibri"/>
      <family val="2"/>
      <charset val="1"/>
    </font>
    <font>
      <b/>
      <u/>
      <sz val="11"/>
      <color rgb="FF000000"/>
      <name val="Calibri"/>
      <family val="2"/>
      <charset val="1"/>
    </font>
    <font>
      <b/>
      <i/>
      <sz val="9"/>
      <color rgb="FF000000"/>
      <name val="Calibri"/>
      <family val="2"/>
      <charset val="1"/>
    </font>
    <font>
      <b/>
      <u/>
      <sz val="9"/>
      <color rgb="FF000000"/>
      <name val="Calibri"/>
      <family val="2"/>
      <charset val="1"/>
    </font>
    <font>
      <sz val="14"/>
      <color rgb="FF000000"/>
      <name val="Calibri"/>
      <family val="2"/>
      <charset val="1"/>
    </font>
    <font>
      <b/>
      <sz val="18"/>
      <color rgb="FF000000"/>
      <name val="Calibri"/>
      <family val="2"/>
      <charset val="1"/>
    </font>
    <font>
      <sz val="9"/>
      <color rgb="FF000000"/>
      <name val="Calibri"/>
      <family val="2"/>
      <charset val="1"/>
    </font>
    <font>
      <sz val="11"/>
      <name val="Calibri"/>
      <family val="2"/>
      <charset val="1"/>
    </font>
    <font>
      <b/>
      <sz val="11"/>
      <name val="Calibri"/>
      <family val="2"/>
      <charset val="1"/>
    </font>
    <font>
      <i/>
      <sz val="11"/>
      <color rgb="FF000000"/>
      <name val="Calibri"/>
      <family val="2"/>
      <charset val="1"/>
    </font>
    <font>
      <b/>
      <sz val="22"/>
      <color rgb="FFD9D9D9"/>
      <name val="Calibri"/>
      <family val="2"/>
      <charset val="1"/>
    </font>
    <font>
      <b/>
      <sz val="16"/>
      <color rgb="FF000000"/>
      <name val="Calibri"/>
      <family val="2"/>
      <charset val="1"/>
    </font>
    <font>
      <sz val="10"/>
      <color rgb="FF000000"/>
      <name val="Calibri"/>
      <family val="2"/>
      <charset val="1"/>
    </font>
    <font>
      <i/>
      <sz val="10"/>
      <color rgb="FF000000"/>
      <name val="Calibri"/>
      <family val="2"/>
      <charset val="1"/>
    </font>
    <font>
      <b/>
      <sz val="10"/>
      <color rgb="FF000000"/>
      <name val="Calibri"/>
      <family val="2"/>
      <charset val="1"/>
    </font>
    <font>
      <b/>
      <sz val="8"/>
      <color rgb="FF000000"/>
      <name val="Calibri"/>
      <family val="2"/>
      <charset val="1"/>
    </font>
    <font>
      <b/>
      <sz val="12"/>
      <color rgb="FF000000"/>
      <name val="Calibri"/>
      <family val="2"/>
      <charset val="1"/>
    </font>
    <font>
      <sz val="10"/>
      <name val="Calibri"/>
      <family val="2"/>
      <charset val="1"/>
    </font>
    <font>
      <u/>
      <sz val="11"/>
      <color rgb="FF0563C1"/>
      <name val="Calibri"/>
      <family val="2"/>
      <charset val="1"/>
    </font>
    <font>
      <b/>
      <sz val="10"/>
      <name val="Calibri"/>
      <family val="2"/>
      <charset val="1"/>
    </font>
    <font>
      <sz val="8"/>
      <color rgb="FF000000"/>
      <name val="Calibri"/>
      <family val="2"/>
      <charset val="1"/>
    </font>
    <font>
      <b/>
      <sz val="12"/>
      <name val="Calibri"/>
      <family val="2"/>
      <charset val="1"/>
    </font>
    <font>
      <sz val="12"/>
      <name val="Calibri"/>
      <family val="2"/>
      <charset val="1"/>
    </font>
    <font>
      <sz val="12"/>
      <color rgb="FF000000"/>
      <name val="Calibri"/>
      <family val="2"/>
      <charset val="1"/>
    </font>
    <font>
      <sz val="10"/>
      <color rgb="FFFF0000"/>
      <name val="Calibri"/>
      <family val="2"/>
      <charset val="1"/>
    </font>
    <font>
      <sz val="11"/>
      <color rgb="FF000000"/>
      <name val="Calibri"/>
      <family val="2"/>
      <charset val="1"/>
    </font>
    <font>
      <b/>
      <sz val="11"/>
      <color rgb="FF000000"/>
      <name val="Calibri"/>
      <family val="2"/>
    </font>
    <font>
      <sz val="11"/>
      <color rgb="FF000000"/>
      <name val="Calibri"/>
      <family val="2"/>
    </font>
    <font>
      <b/>
      <sz val="11"/>
      <name val="Calibri"/>
      <family val="2"/>
    </font>
    <font>
      <sz val="11"/>
      <name val="Calibri"/>
      <family val="2"/>
    </font>
    <font>
      <i/>
      <sz val="11"/>
      <name val="Calibri"/>
      <family val="2"/>
    </font>
    <font>
      <sz val="11"/>
      <color rgb="FFFF0000"/>
      <name val="Calibri"/>
      <family val="2"/>
    </font>
    <font>
      <b/>
      <sz val="18"/>
      <color rgb="FF000000"/>
      <name val="Calibri"/>
      <family val="2"/>
    </font>
    <font>
      <b/>
      <sz val="11"/>
      <color rgb="FF000000"/>
      <name val="Calibri"/>
      <family val="2"/>
    </font>
    <font>
      <sz val="11"/>
      <color rgb="FF000000"/>
      <name val="Calibri"/>
      <family val="2"/>
    </font>
    <font>
      <strike/>
      <sz val="11"/>
      <color rgb="FF000000"/>
      <name val="Calibri"/>
      <family val="2"/>
    </font>
    <font>
      <sz val="11"/>
      <color rgb="FF242424"/>
      <name val="Aptos Narrow"/>
      <family val="2"/>
    </font>
    <font>
      <b/>
      <sz val="11"/>
      <color rgb="FF242424"/>
      <name val="Aptos Narrow"/>
      <family val="2"/>
    </font>
    <font>
      <sz val="11"/>
      <color rgb="FF242424"/>
      <name val="Aptos Narrow"/>
      <family val="2"/>
    </font>
    <font>
      <b/>
      <sz val="12"/>
      <color rgb="FF000000"/>
      <name val="Calibri"/>
      <family val="2"/>
    </font>
    <font>
      <sz val="12"/>
      <color rgb="FF000000"/>
      <name val="Calibri"/>
      <family val="2"/>
    </font>
    <font>
      <strike/>
      <sz val="10"/>
      <name val="Calibri"/>
      <family val="2"/>
    </font>
    <font>
      <strike/>
      <sz val="10"/>
      <color rgb="FF000000"/>
      <name val="Calibri"/>
      <family val="2"/>
    </font>
    <font>
      <b/>
      <sz val="10"/>
      <color rgb="FF000000"/>
      <name val="Calibri"/>
      <family val="2"/>
    </font>
    <font>
      <sz val="11"/>
      <color rgb="FF000000"/>
      <name val="Calibri"/>
      <family val="2"/>
    </font>
    <font>
      <sz val="10"/>
      <color rgb="FF0E2841"/>
      <name val="Calibri"/>
      <family val="2"/>
    </font>
    <font>
      <sz val="11"/>
      <color rgb="FF242424"/>
      <name val="Aptos Narrow"/>
      <family val="2"/>
    </font>
    <font>
      <b/>
      <i/>
      <sz val="11"/>
      <color rgb="FF000000"/>
      <name val="Calibri"/>
      <family val="2"/>
    </font>
  </fonts>
  <fills count="11">
    <fill>
      <patternFill patternType="none"/>
    </fill>
    <fill>
      <patternFill patternType="gray125"/>
    </fill>
    <fill>
      <patternFill patternType="solid">
        <fgColor rgb="FFDAE3F3"/>
        <bgColor rgb="FFE7E6E6"/>
      </patternFill>
    </fill>
    <fill>
      <patternFill patternType="solid">
        <fgColor rgb="FFFFFFFF"/>
        <bgColor rgb="FFFAFDF9"/>
      </patternFill>
    </fill>
    <fill>
      <patternFill patternType="solid">
        <fgColor rgb="FFF2F2F2"/>
        <bgColor rgb="FFF8F3FB"/>
      </patternFill>
    </fill>
    <fill>
      <patternFill patternType="solid">
        <fgColor rgb="FFF8F3FB"/>
        <bgColor rgb="FFF2F2F2"/>
      </patternFill>
    </fill>
    <fill>
      <patternFill patternType="solid">
        <fgColor rgb="FFE1F4FF"/>
        <bgColor rgb="FFF2F2F2"/>
      </patternFill>
    </fill>
    <fill>
      <patternFill patternType="solid">
        <fgColor rgb="FFD9D9D9"/>
        <bgColor rgb="FFDAE3F3"/>
      </patternFill>
    </fill>
    <fill>
      <patternFill patternType="solid">
        <fgColor rgb="FF97C8FC"/>
        <bgColor rgb="FFC2DFFD"/>
      </patternFill>
    </fill>
    <fill>
      <patternFill patternType="solid">
        <fgColor rgb="FFBFBFBF"/>
        <bgColor rgb="FFD9D9D9"/>
      </patternFill>
    </fill>
    <fill>
      <patternFill patternType="solid">
        <fgColor theme="9" tint="0.79998168889431442"/>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28" fillId="0" borderId="0" applyBorder="0" applyProtection="0"/>
    <xf numFmtId="0" fontId="21" fillId="0" borderId="0" applyBorder="0" applyProtection="0"/>
  </cellStyleXfs>
  <cellXfs count="233">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xf numFmtId="0" fontId="0" fillId="3" borderId="5" xfId="0" applyFill="1" applyBorder="1"/>
    <xf numFmtId="0" fontId="1" fillId="3" borderId="4" xfId="0" applyFont="1" applyFill="1" applyBorder="1" applyAlignment="1">
      <alignment horizontal="right" indent="1"/>
    </xf>
    <xf numFmtId="0" fontId="1" fillId="3" borderId="4" xfId="0" applyFont="1" applyFill="1" applyBorder="1" applyAlignment="1">
      <alignment horizontal="right"/>
    </xf>
    <xf numFmtId="0" fontId="0" fillId="3" borderId="6" xfId="0" applyFill="1" applyBorder="1"/>
    <xf numFmtId="0" fontId="0" fillId="3" borderId="7" xfId="0" applyFill="1" applyBorder="1"/>
    <xf numFmtId="0" fontId="0" fillId="3" borderId="8" xfId="0" applyFill="1" applyBorder="1"/>
    <xf numFmtId="0" fontId="0" fillId="4" borderId="0" xfId="0" applyFill="1"/>
    <xf numFmtId="0" fontId="0" fillId="3" borderId="2" xfId="0" applyFill="1" applyBorder="1" applyAlignment="1">
      <alignment horizontal="right"/>
    </xf>
    <xf numFmtId="0" fontId="0" fillId="3" borderId="4" xfId="0" applyFill="1" applyBorder="1" applyAlignment="1">
      <alignment horizontal="center"/>
    </xf>
    <xf numFmtId="0" fontId="2" fillId="3" borderId="0" xfId="0" applyFont="1" applyFill="1" applyAlignment="1">
      <alignment horizontal="left"/>
    </xf>
    <xf numFmtId="0" fontId="0" fillId="3" borderId="0" xfId="0" applyFill="1" applyAlignment="1">
      <alignment horizontal="right"/>
    </xf>
    <xf numFmtId="0" fontId="5" fillId="3" borderId="0" xfId="0" applyFont="1" applyFill="1"/>
    <xf numFmtId="0" fontId="6" fillId="3" borderId="0" xfId="0" applyFont="1" applyFill="1" applyAlignment="1">
      <alignment horizontal="center" vertical="center"/>
    </xf>
    <xf numFmtId="0" fontId="7" fillId="0" borderId="0" xfId="0" applyFont="1" applyAlignment="1">
      <alignment vertical="center"/>
    </xf>
    <xf numFmtId="9" fontId="8" fillId="3" borderId="0" xfId="1" applyFont="1" applyFill="1" applyBorder="1" applyAlignment="1" applyProtection="1">
      <alignment horizontal="center" vertical="center"/>
    </xf>
    <xf numFmtId="0" fontId="7" fillId="3" borderId="0" xfId="0" applyFont="1" applyFill="1" applyAlignment="1">
      <alignment vertical="center"/>
    </xf>
    <xf numFmtId="0" fontId="0" fillId="3" borderId="0" xfId="0" applyFill="1" applyAlignment="1">
      <alignment vertical="center"/>
    </xf>
    <xf numFmtId="0" fontId="9" fillId="3" borderId="0" xfId="0" applyFont="1" applyFill="1"/>
    <xf numFmtId="0" fontId="0" fillId="0" borderId="0" xfId="0" applyAlignment="1">
      <alignment horizontal="center" vertical="center" wrapText="1"/>
    </xf>
    <xf numFmtId="0" fontId="0" fillId="0" borderId="0" xfId="0" applyProtection="1">
      <protection hidden="1"/>
    </xf>
    <xf numFmtId="0" fontId="0" fillId="6" borderId="0" xfId="0" applyFill="1" applyProtection="1">
      <protection hidden="1"/>
    </xf>
    <xf numFmtId="0" fontId="0" fillId="5" borderId="0" xfId="0" applyFill="1" applyProtection="1">
      <protection hidden="1"/>
    </xf>
    <xf numFmtId="0" fontId="0" fillId="5" borderId="0" xfId="0" applyFill="1" applyAlignment="1" applyProtection="1">
      <alignment horizontal="center" vertical="center" wrapText="1"/>
      <protection hidden="1"/>
    </xf>
    <xf numFmtId="164" fontId="0" fillId="6" borderId="0" xfId="0" applyNumberFormat="1" applyFill="1" applyProtection="1">
      <protection hidden="1"/>
    </xf>
    <xf numFmtId="0" fontId="0" fillId="6" borderId="9" xfId="0" applyFill="1" applyBorder="1" applyProtection="1">
      <protection hidden="1"/>
    </xf>
    <xf numFmtId="0" fontId="12" fillId="6" borderId="0" xfId="0" applyFont="1" applyFill="1" applyProtection="1">
      <protection hidden="1"/>
    </xf>
    <xf numFmtId="0" fontId="12" fillId="5" borderId="0" xfId="0" applyFont="1" applyFill="1" applyProtection="1">
      <protection hidden="1"/>
    </xf>
    <xf numFmtId="0" fontId="2" fillId="0" borderId="0" xfId="0" applyFont="1"/>
    <xf numFmtId="0" fontId="0" fillId="0" borderId="0" xfId="0" applyAlignment="1">
      <alignment horizontal="center" vertical="center"/>
    </xf>
    <xf numFmtId="0" fontId="0" fillId="0" borderId="0" xfId="0" applyAlignment="1">
      <alignment horizontal="left" vertical="top"/>
    </xf>
    <xf numFmtId="0" fontId="13" fillId="7" borderId="0" xfId="0" applyFont="1" applyFill="1" applyAlignment="1" applyProtection="1">
      <alignment vertical="top" wrapText="1"/>
      <protection locked="0"/>
    </xf>
    <xf numFmtId="0" fontId="14" fillId="0" borderId="0" xfId="0" applyFont="1" applyAlignment="1">
      <alignment vertical="center"/>
    </xf>
    <xf numFmtId="0" fontId="17" fillId="7" borderId="0" xfId="0" applyFont="1" applyFill="1" applyAlignment="1" applyProtection="1">
      <alignment horizontal="center" wrapText="1"/>
      <protection locked="0"/>
    </xf>
    <xf numFmtId="0" fontId="2" fillId="8" borderId="0" xfId="0" applyFont="1" applyFill="1"/>
    <xf numFmtId="0" fontId="19" fillId="8" borderId="0" xfId="0" applyFont="1" applyFill="1" applyAlignment="1">
      <alignment vertical="top" wrapText="1"/>
    </xf>
    <xf numFmtId="0" fontId="0" fillId="8" borderId="0" xfId="0" applyFill="1" applyAlignment="1">
      <alignment horizontal="center" vertical="center"/>
    </xf>
    <xf numFmtId="0" fontId="0" fillId="8" borderId="0" xfId="0" applyFill="1" applyAlignment="1">
      <alignment horizontal="center" vertical="center" wrapText="1"/>
    </xf>
    <xf numFmtId="0" fontId="0" fillId="8" borderId="0" xfId="0" applyFill="1" applyAlignment="1">
      <alignment horizontal="left" vertical="top" wrapText="1"/>
    </xf>
    <xf numFmtId="0" fontId="0" fillId="8" borderId="0" xfId="0" applyFill="1" applyAlignment="1">
      <alignment horizontal="left" vertical="top"/>
    </xf>
    <xf numFmtId="0" fontId="17" fillId="0" borderId="10" xfId="0" applyFont="1" applyBorder="1" applyAlignment="1">
      <alignment horizontal="center" vertical="top"/>
    </xf>
    <xf numFmtId="0" fontId="17" fillId="0" borderId="10" xfId="0" applyFont="1" applyBorder="1" applyAlignment="1">
      <alignment vertical="top"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top" wrapText="1"/>
    </xf>
    <xf numFmtId="0" fontId="21" fillId="0" borderId="10" xfId="2" applyBorder="1" applyAlignment="1" applyProtection="1">
      <alignment horizontal="left" vertical="top" wrapText="1"/>
    </xf>
    <xf numFmtId="0" fontId="17" fillId="8" borderId="10" xfId="0" applyFont="1" applyFill="1" applyBorder="1" applyAlignment="1">
      <alignment horizontal="center" vertical="top"/>
    </xf>
    <xf numFmtId="0" fontId="19" fillId="8" borderId="10" xfId="0" applyFont="1" applyFill="1" applyBorder="1" applyAlignment="1">
      <alignment vertical="top" wrapText="1"/>
    </xf>
    <xf numFmtId="0" fontId="20" fillId="8" borderId="10"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0" xfId="0" applyFont="1" applyFill="1" applyBorder="1" applyAlignment="1">
      <alignment horizontal="left" vertical="top" wrapText="1"/>
    </xf>
    <xf numFmtId="0" fontId="0" fillId="0" borderId="5" xfId="0" applyBorder="1"/>
    <xf numFmtId="0" fontId="2" fillId="9" borderId="0" xfId="0" applyFont="1" applyFill="1" applyAlignment="1">
      <alignment vertical="center" wrapText="1"/>
    </xf>
    <xf numFmtId="0" fontId="17" fillId="9" borderId="0" xfId="0" applyFont="1" applyFill="1" applyAlignment="1">
      <alignment vertical="center" wrapText="1"/>
    </xf>
    <xf numFmtId="0" fontId="17" fillId="9" borderId="0" xfId="0" applyFont="1" applyFill="1" applyAlignment="1">
      <alignment horizontal="center" vertical="center" wrapText="1"/>
    </xf>
    <xf numFmtId="0" fontId="17" fillId="9" borderId="0" xfId="0" applyFont="1" applyFill="1" applyAlignment="1">
      <alignment horizontal="left" vertical="top" wrapText="1"/>
    </xf>
    <xf numFmtId="0" fontId="2" fillId="9" borderId="0" xfId="0" applyFont="1" applyFill="1" applyAlignment="1">
      <alignment horizontal="left" vertical="top" wrapText="1"/>
    </xf>
    <xf numFmtId="0" fontId="17"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left" vertical="top" wrapText="1"/>
    </xf>
    <xf numFmtId="0" fontId="23" fillId="0" borderId="0" xfId="0" applyFont="1" applyAlignment="1">
      <alignment horizontal="center" vertical="center" wrapText="1"/>
    </xf>
    <xf numFmtId="0" fontId="0" fillId="0" borderId="0" xfId="0" applyAlignment="1">
      <alignment vertical="center" wrapText="1"/>
    </xf>
    <xf numFmtId="9" fontId="15" fillId="0" borderId="0" xfId="1" applyFont="1" applyBorder="1" applyAlignment="1" applyProtection="1">
      <alignment horizontal="center" vertical="center" wrapText="1"/>
    </xf>
    <xf numFmtId="0" fontId="15" fillId="0" borderId="0" xfId="0" applyFont="1" applyAlignment="1">
      <alignment vertical="top" wrapText="1"/>
    </xf>
    <xf numFmtId="0" fontId="19" fillId="8" borderId="0" xfId="0" applyFont="1" applyFill="1"/>
    <xf numFmtId="0" fontId="15" fillId="8" borderId="0" xfId="0" applyFont="1" applyFill="1" applyAlignment="1">
      <alignment horizontal="center" vertical="center" wrapText="1"/>
    </xf>
    <xf numFmtId="0" fontId="15" fillId="8" borderId="0" xfId="0" applyFont="1" applyFill="1" applyAlignment="1">
      <alignment horizontal="left" vertical="top" wrapText="1"/>
    </xf>
    <xf numFmtId="0" fontId="15" fillId="3" borderId="0" xfId="0" applyFont="1" applyFill="1" applyAlignment="1">
      <alignment vertical="top" wrapText="1"/>
    </xf>
    <xf numFmtId="0" fontId="22" fillId="0" borderId="10" xfId="0" applyFont="1" applyBorder="1" applyAlignment="1">
      <alignment horizontal="center" vertical="top"/>
    </xf>
    <xf numFmtId="0" fontId="19" fillId="8" borderId="10" xfId="0" applyFont="1" applyFill="1" applyBorder="1" applyAlignment="1">
      <alignment horizontal="center" vertical="top"/>
    </xf>
    <xf numFmtId="0" fontId="24" fillId="8" borderId="10" xfId="0" applyFont="1" applyFill="1" applyBorder="1" applyAlignment="1">
      <alignment vertical="top" wrapText="1"/>
    </xf>
    <xf numFmtId="0" fontId="25" fillId="8" borderId="10"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8" borderId="10" xfId="0" applyFont="1" applyFill="1" applyBorder="1" applyAlignment="1">
      <alignment horizontal="left" vertical="top" wrapText="1"/>
    </xf>
    <xf numFmtId="0" fontId="2" fillId="8" borderId="0" xfId="0" applyFont="1" applyFill="1" applyAlignment="1">
      <alignment vertical="top"/>
    </xf>
    <xf numFmtId="0" fontId="19" fillId="8" borderId="0" xfId="0" applyFont="1" applyFill="1" applyAlignment="1">
      <alignment vertical="top"/>
    </xf>
    <xf numFmtId="0" fontId="17" fillId="0" borderId="0" xfId="0" applyFont="1" applyAlignment="1">
      <alignment horizontal="center" vertical="center" wrapText="1"/>
    </xf>
    <xf numFmtId="9" fontId="28" fillId="0" borderId="0" xfId="1" applyBorder="1" applyAlignment="1" applyProtection="1">
      <alignment horizontal="center" vertical="center"/>
    </xf>
    <xf numFmtId="0" fontId="2" fillId="0" borderId="0" xfId="0" applyFont="1" applyAlignment="1">
      <alignment horizontal="center" vertical="top"/>
    </xf>
    <xf numFmtId="0" fontId="13" fillId="7" borderId="0" xfId="0" applyFont="1" applyFill="1" applyAlignment="1" applyProtection="1">
      <alignment horizontal="center" vertical="top"/>
      <protection locked="0"/>
    </xf>
    <xf numFmtId="0" fontId="2" fillId="8" borderId="0" xfId="0" applyFont="1" applyFill="1" applyAlignment="1">
      <alignment horizontal="center" vertical="top"/>
    </xf>
    <xf numFmtId="0" fontId="17" fillId="9" borderId="0" xfId="0" applyFont="1" applyFill="1" applyAlignment="1">
      <alignment vertical="top" wrapText="1"/>
    </xf>
    <xf numFmtId="0" fontId="17" fillId="0" borderId="0" xfId="0" applyFont="1" applyAlignment="1">
      <alignment vertical="top" wrapText="1"/>
    </xf>
    <xf numFmtId="0" fontId="19" fillId="8" borderId="0" xfId="0" applyFont="1" applyFill="1" applyAlignment="1">
      <alignment wrapText="1"/>
    </xf>
    <xf numFmtId="0" fontId="17" fillId="9" borderId="0" xfId="0" applyFont="1" applyFill="1" applyAlignment="1">
      <alignment horizontal="center" vertical="top" wrapText="1"/>
    </xf>
    <xf numFmtId="0" fontId="17" fillId="0" borderId="0" xfId="0" applyFont="1" applyAlignment="1">
      <alignment horizontal="center" vertical="top" wrapText="1"/>
    </xf>
    <xf numFmtId="0" fontId="19" fillId="8" borderId="0" xfId="0" applyFont="1" applyFill="1" applyAlignment="1">
      <alignment horizontal="center" vertical="top"/>
    </xf>
    <xf numFmtId="0" fontId="19" fillId="8" borderId="0" xfId="0" applyFont="1" applyFill="1" applyAlignment="1">
      <alignment horizontal="center" vertical="center"/>
    </xf>
    <xf numFmtId="0" fontId="19" fillId="8" borderId="0" xfId="0" applyFont="1" applyFill="1" applyAlignment="1">
      <alignment horizontal="left" vertical="top"/>
    </xf>
    <xf numFmtId="0" fontId="27" fillId="0" borderId="10" xfId="0" applyFont="1" applyBorder="1" applyAlignment="1">
      <alignment horizontal="center" vertical="center" wrapText="1"/>
    </xf>
    <xf numFmtId="2" fontId="22" fillId="0" borderId="10" xfId="0" applyNumberFormat="1" applyFont="1" applyBorder="1" applyAlignment="1">
      <alignment horizontal="center" vertical="top"/>
    </xf>
    <xf numFmtId="0" fontId="26" fillId="8" borderId="0" xfId="0" applyFont="1" applyFill="1" applyAlignment="1">
      <alignment horizontal="center" vertical="center"/>
    </xf>
    <xf numFmtId="0" fontId="26" fillId="8" borderId="0" xfId="0" applyFont="1" applyFill="1" applyAlignment="1">
      <alignment horizontal="left" vertical="top"/>
    </xf>
    <xf numFmtId="0" fontId="17" fillId="0" borderId="11" xfId="0" applyFont="1" applyBorder="1" applyAlignment="1">
      <alignment vertical="top" wrapText="1"/>
    </xf>
    <xf numFmtId="0" fontId="20" fillId="0" borderId="12" xfId="0" applyFont="1" applyBorder="1" applyAlignment="1">
      <alignment horizontal="center" vertical="center" wrapText="1"/>
    </xf>
    <xf numFmtId="0" fontId="29" fillId="0" borderId="10" xfId="0" applyFont="1" applyBorder="1" applyAlignment="1">
      <alignment vertical="center" wrapText="1"/>
    </xf>
    <xf numFmtId="0" fontId="19" fillId="8" borderId="13" xfId="0" applyFont="1" applyFill="1" applyBorder="1" applyAlignment="1">
      <alignment vertical="top" wrapText="1"/>
    </xf>
    <xf numFmtId="0" fontId="29" fillId="0" borderId="10" xfId="0" applyFont="1" applyBorder="1" applyAlignment="1">
      <alignment vertical="top" wrapText="1"/>
    </xf>
    <xf numFmtId="0" fontId="17" fillId="0" borderId="14" xfId="0" applyFont="1" applyBorder="1" applyAlignment="1">
      <alignment horizontal="center" vertical="top"/>
    </xf>
    <xf numFmtId="49" fontId="17" fillId="0" borderId="13" xfId="0" applyNumberFormat="1" applyFont="1" applyBorder="1" applyAlignment="1">
      <alignment horizontal="center" vertical="top"/>
    </xf>
    <xf numFmtId="0" fontId="21" fillId="0" borderId="13" xfId="2" applyBorder="1" applyAlignment="1" applyProtection="1">
      <alignment vertical="top" wrapText="1"/>
    </xf>
    <xf numFmtId="0" fontId="21" fillId="0" borderId="0" xfId="2" applyAlignment="1">
      <alignment vertical="top" wrapText="1"/>
    </xf>
    <xf numFmtId="0" fontId="10" fillId="5" borderId="15" xfId="0" applyFont="1" applyFill="1" applyBorder="1" applyProtection="1">
      <protection hidden="1"/>
    </xf>
    <xf numFmtId="0" fontId="10" fillId="5" borderId="15" xfId="0" applyFont="1" applyFill="1" applyBorder="1" applyAlignment="1" applyProtection="1">
      <alignment horizontal="center" vertical="center" wrapText="1"/>
      <protection hidden="1"/>
    </xf>
    <xf numFmtId="0" fontId="11" fillId="5" borderId="15" xfId="0" applyFont="1" applyFill="1" applyBorder="1" applyAlignment="1" applyProtection="1">
      <alignment horizontal="right"/>
      <protection hidden="1"/>
    </xf>
    <xf numFmtId="0" fontId="0" fillId="5" borderId="15" xfId="0" applyFill="1" applyBorder="1" applyProtection="1">
      <protection hidden="1"/>
    </xf>
    <xf numFmtId="0" fontId="0" fillId="5" borderId="15" xfId="0" applyFill="1" applyBorder="1" applyAlignment="1" applyProtection="1">
      <alignment horizontal="center" vertical="center" wrapText="1"/>
      <protection hidden="1"/>
    </xf>
    <xf numFmtId="0" fontId="0" fillId="5" borderId="15" xfId="0" applyFill="1" applyBorder="1" applyAlignment="1" applyProtection="1">
      <alignment horizontal="left" vertical="center"/>
      <protection hidden="1"/>
    </xf>
    <xf numFmtId="0" fontId="0" fillId="5" borderId="15" xfId="0" applyFill="1" applyBorder="1" applyAlignment="1" applyProtection="1">
      <alignment horizontal="center"/>
      <protection hidden="1"/>
    </xf>
    <xf numFmtId="2" fontId="0" fillId="5" borderId="15" xfId="0" applyNumberFormat="1" applyFill="1" applyBorder="1" applyAlignment="1" applyProtection="1">
      <alignment horizontal="center"/>
      <protection hidden="1"/>
    </xf>
    <xf numFmtId="165" fontId="0" fillId="5" borderId="15" xfId="0" applyNumberFormat="1" applyFill="1" applyBorder="1" applyAlignment="1" applyProtection="1">
      <alignment horizontal="center" vertical="center" wrapText="1"/>
      <protection hidden="1"/>
    </xf>
    <xf numFmtId="49" fontId="0" fillId="5" borderId="15" xfId="0" applyNumberFormat="1" applyFill="1" applyBorder="1" applyAlignment="1" applyProtection="1">
      <alignment horizontal="center" vertical="center" wrapText="1"/>
      <protection hidden="1"/>
    </xf>
    <xf numFmtId="49" fontId="0" fillId="5" borderId="15" xfId="0" applyNumberFormat="1" applyFill="1" applyBorder="1" applyAlignment="1" applyProtection="1">
      <alignment horizontal="center"/>
      <protection hidden="1"/>
    </xf>
    <xf numFmtId="0" fontId="6" fillId="3" borderId="0" xfId="0" applyFont="1" applyFill="1" applyAlignment="1">
      <alignment horizontal="center" vertical="center" wrapText="1"/>
    </xf>
    <xf numFmtId="0" fontId="35" fillId="3" borderId="0" xfId="0" applyFont="1" applyFill="1" applyAlignment="1">
      <alignment horizontal="center"/>
    </xf>
    <xf numFmtId="0" fontId="20" fillId="0" borderId="3" xfId="0" applyFont="1" applyBorder="1" applyAlignment="1">
      <alignment horizontal="center" vertical="center" wrapText="1"/>
    </xf>
    <xf numFmtId="0" fontId="15" fillId="0" borderId="14" xfId="0" applyFont="1" applyBorder="1" applyAlignment="1">
      <alignment horizontal="center" vertical="center" wrapText="1"/>
    </xf>
    <xf numFmtId="0" fontId="36" fillId="0" borderId="10" xfId="0" applyFont="1" applyBorder="1" applyAlignment="1">
      <alignment horizontal="left" vertical="top" wrapText="1"/>
    </xf>
    <xf numFmtId="0" fontId="29" fillId="0" borderId="10" xfId="0" applyFont="1" applyBorder="1" applyAlignment="1">
      <alignment horizontal="left" vertical="top" wrapText="1"/>
    </xf>
    <xf numFmtId="0" fontId="30" fillId="0" borderId="10" xfId="0" applyFont="1" applyBorder="1" applyAlignment="1">
      <alignment vertical="center" wrapText="1"/>
    </xf>
    <xf numFmtId="0" fontId="17" fillId="0" borderId="1" xfId="0" applyFont="1" applyBorder="1" applyAlignment="1">
      <alignment vertical="top" wrapText="1"/>
    </xf>
    <xf numFmtId="0" fontId="15" fillId="0" borderId="14" xfId="0" applyFont="1" applyBorder="1" applyAlignment="1">
      <alignment horizontal="left" vertical="top" wrapText="1"/>
    </xf>
    <xf numFmtId="0" fontId="19" fillId="8" borderId="13" xfId="0" applyFont="1" applyFill="1" applyBorder="1" applyAlignment="1">
      <alignment horizontal="center" vertical="top"/>
    </xf>
    <xf numFmtId="0" fontId="24" fillId="8" borderId="13" xfId="0" applyFont="1" applyFill="1" applyBorder="1" applyAlignment="1">
      <alignment vertical="top" wrapText="1"/>
    </xf>
    <xf numFmtId="0" fontId="25" fillId="8" borderId="13"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26" fillId="8" borderId="13" xfId="0" applyFont="1" applyFill="1" applyBorder="1" applyAlignment="1">
      <alignment horizontal="left" vertical="top" wrapText="1"/>
    </xf>
    <xf numFmtId="0" fontId="30" fillId="0" borderId="10" xfId="0" applyFont="1" applyBorder="1" applyAlignment="1">
      <alignment vertical="top" wrapText="1"/>
    </xf>
    <xf numFmtId="0" fontId="43" fillId="0" borderId="10" xfId="0" applyFont="1" applyBorder="1" applyAlignment="1">
      <alignment horizontal="left" vertical="top" wrapText="1"/>
    </xf>
    <xf numFmtId="0" fontId="0" fillId="0" borderId="10" xfId="0" applyBorder="1" applyAlignment="1">
      <alignment vertical="center" wrapText="1"/>
    </xf>
    <xf numFmtId="0" fontId="44"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0" xfId="0" applyFont="1" applyBorder="1" applyAlignment="1">
      <alignment horizontal="left" vertical="top" wrapText="1"/>
    </xf>
    <xf numFmtId="0" fontId="38" fillId="0" borderId="0" xfId="0" applyFont="1"/>
    <xf numFmtId="0" fontId="30" fillId="0" borderId="0" xfId="0" applyFont="1" applyAlignment="1">
      <alignment horizontal="left" vertical="top" wrapText="1"/>
    </xf>
    <xf numFmtId="0" fontId="0" fillId="0" borderId="10" xfId="0" applyBorder="1" applyAlignment="1">
      <alignment horizontal="left" vertical="top" wrapText="1"/>
    </xf>
    <xf numFmtId="0" fontId="30" fillId="0" borderId="10" xfId="0" applyFont="1" applyBorder="1" applyAlignment="1">
      <alignment horizontal="left" vertical="top" wrapText="1"/>
    </xf>
    <xf numFmtId="0" fontId="30" fillId="0" borderId="12" xfId="0" applyFont="1" applyBorder="1" applyAlignment="1">
      <alignment vertical="top" wrapText="1"/>
    </xf>
    <xf numFmtId="0" fontId="14" fillId="0" borderId="0" xfId="0" applyFont="1" applyAlignment="1">
      <alignment vertical="top"/>
    </xf>
    <xf numFmtId="0" fontId="36" fillId="0" borderId="10" xfId="0" applyFont="1" applyBorder="1" applyAlignment="1">
      <alignment vertical="top" wrapText="1"/>
    </xf>
    <xf numFmtId="0" fontId="29" fillId="0" borderId="13" xfId="0" applyFont="1" applyBorder="1" applyAlignment="1">
      <alignment vertical="top" wrapText="1"/>
    </xf>
    <xf numFmtId="0" fontId="0" fillId="0" borderId="0" xfId="0" applyAlignment="1">
      <alignment vertical="top" wrapText="1"/>
    </xf>
    <xf numFmtId="0" fontId="0" fillId="0" borderId="0" xfId="0" applyAlignment="1">
      <alignment vertical="top"/>
    </xf>
    <xf numFmtId="0" fontId="29" fillId="0" borderId="14" xfId="0" applyFont="1" applyBorder="1" applyAlignment="1">
      <alignment vertical="top" wrapText="1"/>
    </xf>
    <xf numFmtId="0" fontId="37" fillId="0" borderId="10" xfId="0" applyFont="1" applyBorder="1" applyAlignment="1">
      <alignment vertical="center" wrapText="1"/>
    </xf>
    <xf numFmtId="0" fontId="46" fillId="0" borderId="10" xfId="0" applyFont="1" applyBorder="1" applyAlignment="1">
      <alignment horizontal="center" vertical="top"/>
    </xf>
    <xf numFmtId="0" fontId="47" fillId="0" borderId="0" xfId="0" applyFont="1" applyAlignment="1">
      <alignment wrapText="1"/>
    </xf>
    <xf numFmtId="0" fontId="36" fillId="0" borderId="10" xfId="0" applyFont="1" applyBorder="1" applyAlignment="1">
      <alignment vertical="center" wrapText="1"/>
    </xf>
    <xf numFmtId="0" fontId="30" fillId="0" borderId="16" xfId="0" applyFont="1" applyBorder="1" applyAlignment="1">
      <alignment horizontal="left" vertical="top" wrapText="1"/>
    </xf>
    <xf numFmtId="0" fontId="17" fillId="0" borderId="11" xfId="0" applyFont="1" applyBorder="1" applyAlignment="1">
      <alignment horizontal="center" vertical="top"/>
    </xf>
    <xf numFmtId="0" fontId="29" fillId="0" borderId="10" xfId="0" quotePrefix="1" applyFont="1" applyBorder="1" applyAlignment="1">
      <alignment vertical="center" wrapText="1"/>
    </xf>
    <xf numFmtId="0" fontId="13" fillId="7" borderId="0" xfId="0" applyFont="1" applyFill="1" applyAlignment="1" applyProtection="1">
      <alignment horizontal="center" vertical="top" wrapText="1"/>
      <protection locked="0"/>
    </xf>
    <xf numFmtId="0" fontId="14" fillId="0" borderId="0" xfId="0" applyFont="1" applyAlignment="1">
      <alignment vertical="top" wrapText="1"/>
    </xf>
    <xf numFmtId="0" fontId="0" fillId="3" borderId="0" xfId="0" applyFill="1" applyAlignment="1">
      <alignment wrapText="1"/>
    </xf>
    <xf numFmtId="0" fontId="0" fillId="0" borderId="0" xfId="0" applyAlignment="1">
      <alignment wrapText="1"/>
    </xf>
    <xf numFmtId="0" fontId="2" fillId="8" borderId="0" xfId="0" applyFont="1" applyFill="1" applyAlignment="1">
      <alignment horizontal="center" vertical="top" wrapText="1"/>
    </xf>
    <xf numFmtId="0" fontId="22" fillId="0" borderId="10" xfId="0" applyFont="1" applyBorder="1" applyAlignment="1">
      <alignment horizontal="center" vertical="top" wrapText="1"/>
    </xf>
    <xf numFmtId="0" fontId="19" fillId="8" borderId="10" xfId="0" applyFont="1" applyFill="1" applyBorder="1" applyAlignment="1">
      <alignment horizontal="center" vertical="top" wrapText="1"/>
    </xf>
    <xf numFmtId="0" fontId="17" fillId="0" borderId="10" xfId="0" applyFont="1" applyBorder="1" applyAlignment="1">
      <alignment horizontal="center" vertical="top" wrapText="1"/>
    </xf>
    <xf numFmtId="0" fontId="0" fillId="0" borderId="0" xfId="0" applyAlignment="1">
      <alignment horizontal="left" vertical="top" wrapText="1"/>
    </xf>
    <xf numFmtId="9" fontId="28" fillId="0" borderId="0" xfId="1" applyBorder="1" applyAlignment="1" applyProtection="1">
      <alignment horizontal="center" vertical="center" wrapText="1"/>
    </xf>
    <xf numFmtId="0" fontId="2" fillId="0" borderId="0" xfId="0" applyFont="1" applyAlignment="1">
      <alignment horizontal="center" vertical="top" wrapText="1"/>
    </xf>
    <xf numFmtId="0" fontId="21" fillId="0" borderId="10" xfId="2" applyBorder="1" applyProtection="1"/>
    <xf numFmtId="0" fontId="21" fillId="0" borderId="14" xfId="2" applyBorder="1" applyProtection="1"/>
    <xf numFmtId="0" fontId="21" fillId="0" borderId="10" xfId="2" applyBorder="1" applyAlignment="1" applyProtection="1">
      <alignment vertical="top"/>
    </xf>
    <xf numFmtId="0" fontId="0" fillId="0" borderId="16" xfId="0" applyBorder="1" applyAlignment="1">
      <alignment horizontal="left" vertical="top"/>
    </xf>
    <xf numFmtId="0" fontId="15" fillId="0" borderId="16" xfId="0" applyFont="1" applyBorder="1" applyAlignment="1">
      <alignment horizontal="left" vertical="top" wrapText="1"/>
    </xf>
    <xf numFmtId="0" fontId="21" fillId="0" borderId="16" xfId="2" applyBorder="1" applyProtection="1"/>
    <xf numFmtId="0" fontId="0" fillId="0" borderId="11" xfId="0" applyBorder="1" applyAlignment="1">
      <alignment horizontal="left" vertical="top"/>
    </xf>
    <xf numFmtId="0" fontId="15" fillId="0" borderId="11" xfId="0" applyFont="1" applyBorder="1" applyAlignment="1">
      <alignment horizontal="left" vertical="top" wrapText="1"/>
    </xf>
    <xf numFmtId="0" fontId="15" fillId="8" borderId="11" xfId="0" applyFont="1" applyFill="1" applyBorder="1" applyAlignment="1">
      <alignment horizontal="left" vertical="top" wrapText="1"/>
    </xf>
    <xf numFmtId="0" fontId="15" fillId="0" borderId="13" xfId="0" applyFont="1" applyBorder="1" applyAlignment="1">
      <alignment horizontal="left" vertical="top" wrapText="1"/>
    </xf>
    <xf numFmtId="0" fontId="20"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7" fillId="0" borderId="16" xfId="0" applyFont="1" applyBorder="1" applyAlignment="1">
      <alignment horizontal="center" vertical="top"/>
    </xf>
    <xf numFmtId="0" fontId="20"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49" fillId="0" borderId="16" xfId="0" applyFont="1" applyBorder="1" applyAlignment="1">
      <alignment vertical="center" wrapText="1"/>
    </xf>
    <xf numFmtId="0" fontId="15" fillId="0" borderId="16" xfId="0" applyFont="1" applyBorder="1" applyAlignment="1">
      <alignment horizontal="center" vertical="top" wrapText="1"/>
    </xf>
    <xf numFmtId="0" fontId="21" fillId="0" borderId="16" xfId="2" applyBorder="1" applyAlignment="1" applyProtection="1">
      <alignment horizontal="left" vertical="top" wrapText="1"/>
    </xf>
    <xf numFmtId="0" fontId="20" fillId="0" borderId="13" xfId="0" applyFont="1" applyBorder="1" applyAlignment="1">
      <alignment horizontal="center" vertical="center" wrapText="1"/>
    </xf>
    <xf numFmtId="0" fontId="30" fillId="0" borderId="19" xfId="0" applyFont="1" applyBorder="1" applyAlignment="1">
      <alignment horizontal="left" vertical="top" wrapText="1"/>
    </xf>
    <xf numFmtId="0" fontId="17" fillId="7" borderId="0" xfId="0" applyFont="1" applyFill="1" applyAlignment="1" applyProtection="1">
      <alignment horizontal="center" vertical="top" wrapText="1"/>
      <protection locked="0"/>
    </xf>
    <xf numFmtId="0" fontId="29" fillId="0" borderId="12" xfId="0" applyFont="1" applyBorder="1" applyAlignment="1">
      <alignment vertical="top" wrapText="1"/>
    </xf>
    <xf numFmtId="0" fontId="30" fillId="0" borderId="3" xfId="0" applyFont="1" applyBorder="1" applyAlignment="1">
      <alignment vertical="top" wrapText="1"/>
    </xf>
    <xf numFmtId="0" fontId="15" fillId="0" borderId="12" xfId="0" applyFont="1" applyBorder="1" applyAlignment="1">
      <alignment horizontal="center" vertical="center" wrapText="1"/>
    </xf>
    <xf numFmtId="0" fontId="26" fillId="8" borderId="14" xfId="0" applyFont="1" applyFill="1" applyBorder="1" applyAlignment="1">
      <alignment horizontal="left" vertical="top" wrapText="1"/>
    </xf>
    <xf numFmtId="0" fontId="17" fillId="0" borderId="1" xfId="0" applyFont="1" applyBorder="1" applyAlignment="1">
      <alignment horizontal="center" vertical="top"/>
    </xf>
    <xf numFmtId="0" fontId="14" fillId="0" borderId="0" xfId="0" applyFont="1" applyAlignment="1">
      <alignment horizontal="left" vertical="top"/>
    </xf>
    <xf numFmtId="0" fontId="24" fillId="8" borderId="10" xfId="0" applyFont="1" applyFill="1" applyBorder="1" applyAlignment="1">
      <alignment horizontal="left" vertical="top" wrapText="1"/>
    </xf>
    <xf numFmtId="0" fontId="39" fillId="0" borderId="0" xfId="0" applyFont="1" applyAlignment="1">
      <alignment horizontal="left" vertical="top" wrapText="1"/>
    </xf>
    <xf numFmtId="0" fontId="29" fillId="0" borderId="14" xfId="0" applyFont="1" applyBorder="1" applyAlignment="1">
      <alignment horizontal="left" vertical="top" wrapText="1"/>
    </xf>
    <xf numFmtId="0" fontId="29" fillId="0" borderId="19" xfId="0" applyFont="1" applyBorder="1" applyAlignment="1">
      <alignment horizontal="left" vertical="top" wrapText="1"/>
    </xf>
    <xf numFmtId="0" fontId="19" fillId="0" borderId="16" xfId="0" applyFont="1" applyBorder="1" applyAlignment="1">
      <alignment horizontal="left" vertical="top" wrapText="1"/>
    </xf>
    <xf numFmtId="0" fontId="2" fillId="0" borderId="16" xfId="0" applyFont="1" applyBorder="1" applyAlignment="1">
      <alignment horizontal="left" vertical="top" wrapText="1"/>
    </xf>
    <xf numFmtId="0" fontId="30" fillId="0" borderId="13" xfId="0" applyFont="1" applyBorder="1" applyAlignment="1">
      <alignment horizontal="left" vertical="top" wrapText="1"/>
    </xf>
    <xf numFmtId="0" fontId="39" fillId="0" borderId="10" xfId="0" applyFont="1" applyBorder="1" applyAlignment="1">
      <alignment horizontal="left" vertical="top" wrapText="1"/>
    </xf>
    <xf numFmtId="0" fontId="39" fillId="0" borderId="14" xfId="0" applyFont="1" applyBorder="1" applyAlignment="1">
      <alignment horizontal="left" vertical="top" wrapText="1"/>
    </xf>
    <xf numFmtId="0" fontId="17" fillId="0" borderId="0" xfId="0" applyFont="1" applyAlignment="1">
      <alignment horizontal="left" vertical="top" wrapText="1"/>
    </xf>
    <xf numFmtId="0" fontId="17" fillId="7" borderId="0" xfId="0" applyFont="1" applyFill="1" applyAlignment="1" applyProtection="1">
      <alignment horizontal="left" vertical="top" wrapText="1"/>
      <protection locked="0"/>
    </xf>
    <xf numFmtId="0" fontId="30" fillId="0" borderId="14" xfId="0" applyFont="1" applyBorder="1" applyAlignment="1">
      <alignment horizontal="left" vertical="top" wrapText="1"/>
    </xf>
    <xf numFmtId="0" fontId="31" fillId="0" borderId="10" xfId="0" applyFont="1" applyBorder="1" applyAlignment="1">
      <alignment horizontal="left" vertical="top" wrapText="1"/>
    </xf>
    <xf numFmtId="0" fontId="47" fillId="0" borderId="0" xfId="0" applyFont="1" applyAlignment="1">
      <alignment horizontal="left" vertical="top" wrapText="1"/>
    </xf>
    <xf numFmtId="0" fontId="41" fillId="0" borderId="16" xfId="0" applyFont="1" applyBorder="1" applyAlignment="1">
      <alignment horizontal="left" vertical="top" wrapText="1"/>
    </xf>
    <xf numFmtId="0" fontId="0" fillId="0" borderId="16" xfId="0" applyBorder="1" applyAlignment="1">
      <alignment horizontal="left" vertical="top" wrapText="1"/>
    </xf>
    <xf numFmtId="0" fontId="30" fillId="0" borderId="8" xfId="0" applyFont="1" applyBorder="1" applyAlignment="1">
      <alignment vertical="top" wrapText="1"/>
    </xf>
    <xf numFmtId="0" fontId="21" fillId="0" borderId="10" xfId="2" applyBorder="1" applyAlignment="1">
      <alignment wrapText="1"/>
    </xf>
    <xf numFmtId="0" fontId="39" fillId="0" borderId="10" xfId="0" applyFont="1" applyBorder="1" applyAlignment="1">
      <alignment wrapText="1"/>
    </xf>
    <xf numFmtId="2" fontId="0" fillId="5" borderId="15" xfId="0" applyNumberFormat="1" applyFill="1" applyBorder="1" applyAlignment="1" applyProtection="1">
      <alignment horizontal="center" vertical="center" wrapText="1"/>
      <protection hidden="1"/>
    </xf>
    <xf numFmtId="2" fontId="17" fillId="0" borderId="16" xfId="0" applyNumberFormat="1" applyFont="1" applyBorder="1" applyAlignment="1">
      <alignment horizontal="center" vertical="top"/>
    </xf>
    <xf numFmtId="0" fontId="0" fillId="0" borderId="0" xfId="0" applyAlignment="1">
      <alignment horizontal="center"/>
    </xf>
    <xf numFmtId="0" fontId="0" fillId="0" borderId="10" xfId="0" applyBorder="1" applyAlignment="1">
      <alignment horizontal="left" vertical="top"/>
    </xf>
    <xf numFmtId="0" fontId="26" fillId="8" borderId="14" xfId="0" applyFont="1" applyFill="1" applyBorder="1" applyAlignment="1">
      <alignment horizontal="center" vertical="center" wrapText="1"/>
    </xf>
    <xf numFmtId="0" fontId="30" fillId="0" borderId="14" xfId="0" applyFont="1" applyBorder="1" applyAlignment="1">
      <alignment vertical="top" wrapText="1"/>
    </xf>
    <xf numFmtId="0" fontId="29" fillId="10" borderId="0" xfId="0" applyFont="1" applyFill="1"/>
    <xf numFmtId="0" fontId="29" fillId="10" borderId="0" xfId="0" applyFont="1" applyFill="1" applyAlignment="1">
      <alignment horizontal="center"/>
    </xf>
    <xf numFmtId="0" fontId="15" fillId="0" borderId="20" xfId="0" applyFont="1" applyBorder="1" applyAlignment="1">
      <alignment horizontal="left" vertical="top" wrapText="1"/>
    </xf>
    <xf numFmtId="0" fontId="48" fillId="0" borderId="20" xfId="0" applyFont="1" applyBorder="1" applyAlignment="1">
      <alignment vertical="center" wrapText="1"/>
    </xf>
    <xf numFmtId="0" fontId="15" fillId="0" borderId="8" xfId="0" applyFont="1" applyBorder="1" applyAlignment="1">
      <alignment horizontal="left" vertical="top" wrapText="1"/>
    </xf>
    <xf numFmtId="0" fontId="0" fillId="3" borderId="0" xfId="0" applyFill="1" applyAlignment="1">
      <alignment horizontal="center"/>
    </xf>
    <xf numFmtId="0" fontId="3" fillId="3" borderId="0" xfId="0" applyFont="1" applyFill="1" applyAlignment="1">
      <alignment horizontal="left"/>
    </xf>
    <xf numFmtId="0" fontId="4" fillId="3" borderId="0" xfId="0" applyFont="1" applyFill="1" applyAlignment="1">
      <alignment horizontal="center"/>
    </xf>
    <xf numFmtId="0" fontId="11" fillId="5" borderId="15" xfId="0" applyFont="1" applyFill="1" applyBorder="1" applyAlignment="1" applyProtection="1">
      <alignment horizontal="center" wrapText="1"/>
      <protection hidden="1"/>
    </xf>
    <xf numFmtId="0" fontId="11" fillId="5" borderId="15" xfId="0" applyFont="1" applyFill="1" applyBorder="1" applyAlignment="1" applyProtection="1">
      <alignment horizontal="center"/>
      <protection hidden="1"/>
    </xf>
    <xf numFmtId="0" fontId="37"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cellXfs>
  <cellStyles count="3">
    <cellStyle name="Hyperlink" xfId="2" builtinId="8"/>
    <cellStyle name="Normal" xfId="0" builtinId="0"/>
    <cellStyle name="Percent" xfId="1" builtinId="5"/>
  </cellStyles>
  <dxfs count="44">
    <dxf>
      <fill>
        <patternFill>
          <bgColor theme="5" tint="0.79998168889431442"/>
        </patternFill>
      </fill>
    </dxf>
    <dxf>
      <fill>
        <patternFill>
          <bgColor rgb="FFFFFFCC"/>
        </patternFill>
      </fill>
    </dxf>
    <dxf>
      <fill>
        <patternFill>
          <bgColor theme="5" tint="0.79998168889431442"/>
        </patternFill>
      </fill>
    </dxf>
    <dxf>
      <fill>
        <patternFill>
          <bgColor rgb="FFFFFFCC"/>
        </patternFill>
      </fill>
    </dxf>
    <dxf>
      <fill>
        <patternFill>
          <bgColor theme="5" tint="0.79998168889431442"/>
        </patternFill>
      </fill>
    </dxf>
    <dxf>
      <fill>
        <patternFill>
          <bgColor rgb="FFFFFFCC"/>
        </patternFill>
      </fill>
    </dxf>
    <dxf>
      <fill>
        <patternFill>
          <bgColor theme="5" tint="0.79998168889431442"/>
        </patternFill>
      </fill>
    </dxf>
    <dxf>
      <fill>
        <patternFill>
          <bgColor rgb="FFFFFFCC"/>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rgb="FFFFFFCC"/>
        </patternFill>
      </fill>
    </dxf>
    <dxf>
      <fill>
        <patternFill>
          <bgColor theme="5" tint="0.79998168889431442"/>
        </patternFill>
      </fill>
    </dxf>
    <dxf>
      <fill>
        <patternFill>
          <bgColor rgb="FFFFFFCC"/>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CC"/>
        </patternFill>
      </fill>
    </dxf>
    <dxf>
      <fill>
        <patternFill>
          <bgColor rgb="FFFFFFCC"/>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strike val="0"/>
        <color rgb="FFE7E6E6"/>
      </font>
    </dxf>
    <dxf>
      <font>
        <b/>
        <i val="0"/>
        <strike val="0"/>
        <color rgb="FF8497B0"/>
      </font>
    </dxf>
    <dxf>
      <font>
        <b/>
        <i val="0"/>
        <color rgb="FFC2DFFD"/>
      </font>
    </dxf>
    <dxf>
      <font>
        <b/>
        <i val="0"/>
        <color rgb="FFFFC000"/>
      </font>
    </dxf>
  </dxfs>
  <tableStyles count="0" defaultTableStyle="TableStyleMedium2" defaultPivotStyle="PivotStyleLight16"/>
  <colors>
    <indexedColors>
      <rgbColor rgb="FF000000"/>
      <rgbColor rgb="FFFFFFFF"/>
      <rgbColor rgb="FFFF0000"/>
      <rgbColor rgb="FF00FF00"/>
      <rgbColor rgb="FF0000FF"/>
      <rgbColor rgb="FFFAFDF9"/>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E1F4FF"/>
      <rgbColor rgb="FF660066"/>
      <rgbColor rgb="FFFF8080"/>
      <rgbColor rgb="FF0563C1"/>
      <rgbColor rgb="FFC2DFFD"/>
      <rgbColor rgb="FF000080"/>
      <rgbColor rgb="FFFF00FF"/>
      <rgbColor rgb="FFF8F3FB"/>
      <rgbColor rgb="FF00FFFF"/>
      <rgbColor rgb="FF800080"/>
      <rgbColor rgb="FF800000"/>
      <rgbColor rgb="FF008080"/>
      <rgbColor rgb="FF0000FF"/>
      <rgbColor rgb="FF00CCFF"/>
      <rgbColor rgb="FFDAE3F3"/>
      <rgbColor rgb="FFE8F7E1"/>
      <rgbColor rgb="FFF2F2F2"/>
      <rgbColor rgb="FF97C8FC"/>
      <rgbColor rgb="FFE7E6E6"/>
      <rgbColor rgb="FFD9D9D9"/>
      <rgbColor rgb="FFFBE5D6"/>
      <rgbColor rgb="FF3366FF"/>
      <rgbColor rgb="FF33CCCC"/>
      <rgbColor rgb="FF99CC00"/>
      <rgbColor rgb="FFFFC000"/>
      <rgbColor rgb="FFFF9900"/>
      <rgbColor rgb="FFFF6600"/>
      <rgbColor rgb="FF44546A"/>
      <rgbColor rgb="FF8497B0"/>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200" b="1" strike="noStrike" spc="-1">
                <a:solidFill>
                  <a:srgbClr val="000000"/>
                </a:solidFill>
                <a:latin typeface="Calibri"/>
              </a:defRPr>
            </a:pPr>
            <a:r>
              <a:rPr lang="en-CA" sz="1200" b="1" strike="noStrike" spc="-1">
                <a:solidFill>
                  <a:srgbClr val="000000"/>
                </a:solidFill>
                <a:latin typeface="Calibri"/>
              </a:rPr>
              <a:t>Governance &amp; Administration</a:t>
            </a:r>
          </a:p>
        </c:rich>
      </c:tx>
      <c:layout>
        <c:manualLayout>
          <c:xMode val="edge"/>
          <c:yMode val="edge"/>
          <c:x val="8.3892192838162696E-2"/>
          <c:y val="4.5829713292788898E-2"/>
        </c:manualLayout>
      </c:layout>
      <c:overlay val="0"/>
      <c:spPr>
        <a:noFill/>
        <a:ln w="0">
          <a:noFill/>
        </a:ln>
      </c:spPr>
    </c:title>
    <c:autoTitleDeleted val="0"/>
    <c:plotArea>
      <c:layout>
        <c:manualLayout>
          <c:layoutTarget val="inner"/>
          <c:xMode val="edge"/>
          <c:yMode val="edge"/>
          <c:x val="0.20080981905605499"/>
          <c:y val="0.267810599478714"/>
          <c:w val="0.66088827027710995"/>
          <c:h val="0.68440486533449196"/>
        </c:manualLayout>
      </c:layout>
      <c:doughnutChart>
        <c:varyColors val="0"/>
        <c:ser>
          <c:idx val="0"/>
          <c:order val="0"/>
          <c:tx>
            <c:strRef>
              <c:f>calculations!$T$3</c:f>
              <c:strCache>
                <c:ptCount val="1"/>
                <c:pt idx="0">
                  <c:v>Governance &amp; Administration</c:v>
                </c:pt>
              </c:strCache>
            </c:strRef>
          </c:tx>
          <c:spPr>
            <a:solidFill>
              <a:srgbClr val="C2DFFD"/>
            </a:solidFill>
            <a:ln w="0">
              <a:noFill/>
            </a:ln>
          </c:spPr>
          <c:dPt>
            <c:idx val="0"/>
            <c:bubble3D val="0"/>
            <c:spPr>
              <a:solidFill>
                <a:srgbClr val="44546A"/>
              </a:solidFill>
              <a:ln w="0">
                <a:solidFill>
                  <a:srgbClr val="44546A"/>
                </a:solidFill>
              </a:ln>
            </c:spPr>
            <c:extLst>
              <c:ext xmlns:c16="http://schemas.microsoft.com/office/drawing/2014/chart" uri="{C3380CC4-5D6E-409C-BE32-E72D297353CC}">
                <c16:uniqueId val="{00000001-B553-4AF8-86A2-8D4E51C6827B}"/>
              </c:ext>
            </c:extLst>
          </c:dPt>
          <c:dPt>
            <c:idx val="1"/>
            <c:bubble3D val="0"/>
            <c:spPr>
              <a:solidFill>
                <a:srgbClr val="FFFFFF"/>
              </a:solidFill>
              <a:ln w="0">
                <a:solidFill>
                  <a:srgbClr val="44546A"/>
                </a:solidFill>
              </a:ln>
            </c:spPr>
            <c:extLst>
              <c:ext xmlns:c16="http://schemas.microsoft.com/office/drawing/2014/chart" uri="{C3380CC4-5D6E-409C-BE32-E72D297353CC}">
                <c16:uniqueId val="{00000003-B553-4AF8-86A2-8D4E51C6827B}"/>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B553-4AF8-86A2-8D4E51C6827B}"/>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B553-4AF8-86A2-8D4E51C6827B}"/>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val>
            <c:numRef>
              <c:f>calculations!$X$3:$Y$3</c:f>
              <c:numCache>
                <c:formatCode>General</c:formatCode>
                <c:ptCount val="2"/>
                <c:pt idx="0">
                  <c:v>0</c:v>
                </c:pt>
                <c:pt idx="1">
                  <c:v>1</c:v>
                </c:pt>
              </c:numCache>
            </c:numRef>
          </c:val>
          <c:extLst>
            <c:ext xmlns:c16="http://schemas.microsoft.com/office/drawing/2014/chart" uri="{C3380CC4-5D6E-409C-BE32-E72D297353CC}">
              <c16:uniqueId val="{00000004-B553-4AF8-86A2-8D4E51C6827B}"/>
            </c:ext>
          </c:extLst>
        </c:ser>
        <c:dLbls>
          <c:showLegendKey val="0"/>
          <c:showVal val="0"/>
          <c:showCatName val="0"/>
          <c:showSerName val="0"/>
          <c:showPercent val="0"/>
          <c:showBubbleSize val="0"/>
          <c:showLeaderLines val="1"/>
        </c:dLbls>
        <c:firstSliceAng val="0"/>
        <c:holeSize val="50"/>
      </c:doughnutChart>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200" b="1" strike="noStrike" spc="-1">
                <a:solidFill>
                  <a:srgbClr val="000000"/>
                </a:solidFill>
                <a:latin typeface="Calibri"/>
              </a:defRPr>
            </a:pPr>
            <a:r>
              <a:rPr lang="en-CA" sz="1200" b="1" strike="noStrike" spc="-1">
                <a:solidFill>
                  <a:srgbClr val="000000"/>
                </a:solidFill>
                <a:latin typeface="Calibri"/>
              </a:rPr>
              <a:t>#N/A</a:t>
            </a:r>
          </a:p>
        </c:rich>
      </c:tx>
      <c:layout>
        <c:manualLayout>
          <c:xMode val="edge"/>
          <c:yMode val="edge"/>
          <c:x val="0.16991800961266601"/>
          <c:y val="1.54213727193745E-2"/>
        </c:manualLayout>
      </c:layout>
      <c:overlay val="0"/>
      <c:spPr>
        <a:noFill/>
        <a:ln w="0">
          <a:noFill/>
        </a:ln>
      </c:spPr>
    </c:title>
    <c:autoTitleDeleted val="0"/>
    <c:plotArea>
      <c:layout>
        <c:manualLayout>
          <c:layoutTarget val="inner"/>
          <c:xMode val="edge"/>
          <c:yMode val="edge"/>
          <c:x val="0.20087644896805201"/>
          <c:y val="0.267810599478714"/>
          <c:w val="0.66087079445858099"/>
          <c:h val="0.68440486533449196"/>
        </c:manualLayout>
      </c:layout>
      <c:doughnutChart>
        <c:varyColors val="1"/>
        <c:ser>
          <c:idx val="0"/>
          <c:order val="0"/>
          <c:tx>
            <c:strRef>
              <c:f>calculations!$T$4</c:f>
              <c:strCache>
                <c:ptCount val="1"/>
                <c:pt idx="0">
                  <c:v>#N/A</c:v>
                </c:pt>
              </c:strCache>
            </c:strRef>
          </c:tx>
          <c:spPr>
            <a:solidFill>
              <a:srgbClr val="44546A"/>
            </a:solidFill>
            <a:ln w="0">
              <a:solidFill>
                <a:srgbClr val="44546A"/>
              </a:solidFill>
            </a:ln>
          </c:spPr>
          <c:dPt>
            <c:idx val="0"/>
            <c:bubble3D val="0"/>
            <c:spPr>
              <a:solidFill>
                <a:srgbClr val="C2DFFD"/>
              </a:solidFill>
              <a:ln w="0">
                <a:solidFill>
                  <a:srgbClr val="44546A"/>
                </a:solidFill>
              </a:ln>
            </c:spPr>
            <c:extLst>
              <c:ext xmlns:c16="http://schemas.microsoft.com/office/drawing/2014/chart" uri="{C3380CC4-5D6E-409C-BE32-E72D297353CC}">
                <c16:uniqueId val="{00000001-DBD9-4518-9E8E-09D99CE1B758}"/>
              </c:ext>
            </c:extLst>
          </c:dPt>
          <c:dPt>
            <c:idx val="1"/>
            <c:bubble3D val="0"/>
            <c:spPr>
              <a:solidFill>
                <a:srgbClr val="FFFFFF"/>
              </a:solidFill>
              <a:ln w="0">
                <a:solidFill>
                  <a:srgbClr val="44546A"/>
                </a:solidFill>
              </a:ln>
            </c:spPr>
            <c:extLst>
              <c:ext xmlns:c16="http://schemas.microsoft.com/office/drawing/2014/chart" uri="{C3380CC4-5D6E-409C-BE32-E72D297353CC}">
                <c16:uniqueId val="{00000003-DBD9-4518-9E8E-09D99CE1B758}"/>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DBD9-4518-9E8E-09D99CE1B758}"/>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DBD9-4518-9E8E-09D99CE1B758}"/>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val>
            <c:numRef>
              <c:f>calculations!$X$4:$Y$4</c:f>
              <c:numCache>
                <c:formatCode>General</c:formatCode>
                <c:ptCount val="2"/>
                <c:pt idx="0">
                  <c:v>#N/A</c:v>
                </c:pt>
                <c:pt idx="1">
                  <c:v>#N/A</c:v>
                </c:pt>
              </c:numCache>
            </c:numRef>
          </c:val>
          <c:extLst>
            <c:ext xmlns:c16="http://schemas.microsoft.com/office/drawing/2014/chart" uri="{C3380CC4-5D6E-409C-BE32-E72D297353CC}">
              <c16:uniqueId val="{00000004-DBD9-4518-9E8E-09D99CE1B758}"/>
            </c:ext>
          </c:extLst>
        </c:ser>
        <c:dLbls>
          <c:showLegendKey val="0"/>
          <c:showVal val="0"/>
          <c:showCatName val="0"/>
          <c:showSerName val="0"/>
          <c:showPercent val="0"/>
          <c:showBubbleSize val="0"/>
          <c:showLeaderLines val="1"/>
        </c:dLbls>
        <c:firstSliceAng val="0"/>
        <c:holeSize val="50"/>
      </c:doughnutChart>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200" b="1" strike="noStrike" spc="-1">
                <a:solidFill>
                  <a:srgbClr val="000000"/>
                </a:solidFill>
                <a:latin typeface="Calibri"/>
              </a:defRPr>
            </a:pPr>
            <a:r>
              <a:rPr lang="en-CA" sz="1200" b="1" strike="noStrike" spc="-1">
                <a:solidFill>
                  <a:srgbClr val="000000"/>
                </a:solidFill>
                <a:latin typeface="Calibri"/>
              </a:rPr>
              <a:t>#N/A</a:t>
            </a:r>
          </a:p>
        </c:rich>
      </c:tx>
      <c:layout>
        <c:manualLayout>
          <c:xMode val="edge"/>
          <c:yMode val="edge"/>
          <c:x val="0.21360824742268"/>
          <c:y val="4.5967042497831699E-2"/>
        </c:manualLayout>
      </c:layout>
      <c:overlay val="0"/>
      <c:spPr>
        <a:noFill/>
        <a:ln w="0">
          <a:noFill/>
        </a:ln>
      </c:spPr>
    </c:title>
    <c:autoTitleDeleted val="0"/>
    <c:plotArea>
      <c:layout>
        <c:manualLayout>
          <c:layoutTarget val="inner"/>
          <c:xMode val="edge"/>
          <c:yMode val="edge"/>
          <c:x val="0.20082474226804101"/>
          <c:y val="0.26777970511708599"/>
          <c:w val="0.66089347079037797"/>
          <c:h val="0.68451864700780596"/>
        </c:manualLayout>
      </c:layout>
      <c:doughnutChart>
        <c:varyColors val="1"/>
        <c:ser>
          <c:idx val="0"/>
          <c:order val="0"/>
          <c:tx>
            <c:strRef>
              <c:f>calculations!$T$5</c:f>
              <c:strCache>
                <c:ptCount val="1"/>
                <c:pt idx="0">
                  <c:v>#N/A</c:v>
                </c:pt>
              </c:strCache>
            </c:strRef>
          </c:tx>
          <c:spPr>
            <a:solidFill>
              <a:srgbClr val="C2DFFD"/>
            </a:solidFill>
            <a:ln w="0">
              <a:noFill/>
            </a:ln>
          </c:spPr>
          <c:dPt>
            <c:idx val="0"/>
            <c:bubble3D val="0"/>
            <c:spPr>
              <a:solidFill>
                <a:srgbClr val="44546A"/>
              </a:solidFill>
              <a:ln w="0">
                <a:solidFill>
                  <a:srgbClr val="44546A"/>
                </a:solidFill>
              </a:ln>
            </c:spPr>
            <c:extLst>
              <c:ext xmlns:c16="http://schemas.microsoft.com/office/drawing/2014/chart" uri="{C3380CC4-5D6E-409C-BE32-E72D297353CC}">
                <c16:uniqueId val="{00000001-03C7-408E-81AD-5E5AECDC703E}"/>
              </c:ext>
            </c:extLst>
          </c:dPt>
          <c:dPt>
            <c:idx val="1"/>
            <c:bubble3D val="0"/>
            <c:spPr>
              <a:solidFill>
                <a:srgbClr val="FFFFFF"/>
              </a:solidFill>
              <a:ln w="0">
                <a:solidFill>
                  <a:srgbClr val="44546A"/>
                </a:solidFill>
              </a:ln>
            </c:spPr>
            <c:extLst>
              <c:ext xmlns:c16="http://schemas.microsoft.com/office/drawing/2014/chart" uri="{C3380CC4-5D6E-409C-BE32-E72D297353CC}">
                <c16:uniqueId val="{00000003-03C7-408E-81AD-5E5AECDC703E}"/>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03C7-408E-81AD-5E5AECDC703E}"/>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03C7-408E-81AD-5E5AECDC703E}"/>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val>
            <c:numRef>
              <c:f>calculations!$X$5:$Y$5</c:f>
              <c:numCache>
                <c:formatCode>General</c:formatCode>
                <c:ptCount val="2"/>
                <c:pt idx="0">
                  <c:v>#N/A</c:v>
                </c:pt>
                <c:pt idx="1">
                  <c:v>#N/A</c:v>
                </c:pt>
              </c:numCache>
            </c:numRef>
          </c:val>
          <c:extLst>
            <c:ext xmlns:c16="http://schemas.microsoft.com/office/drawing/2014/chart" uri="{C3380CC4-5D6E-409C-BE32-E72D297353CC}">
              <c16:uniqueId val="{00000004-03C7-408E-81AD-5E5AECDC703E}"/>
            </c:ext>
          </c:extLst>
        </c:ser>
        <c:dLbls>
          <c:showLegendKey val="0"/>
          <c:showVal val="0"/>
          <c:showCatName val="0"/>
          <c:showSerName val="0"/>
          <c:showPercent val="0"/>
          <c:showBubbleSize val="0"/>
          <c:showLeaderLines val="1"/>
        </c:dLbls>
        <c:firstSliceAng val="0"/>
        <c:holeSize val="50"/>
      </c:doughnutChart>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558292</xdr:colOff>
      <xdr:row>10</xdr:row>
      <xdr:rowOff>111672</xdr:rowOff>
    </xdr:from>
    <xdr:to>
      <xdr:col>18</xdr:col>
      <xdr:colOff>453895</xdr:colOff>
      <xdr:row>12</xdr:row>
      <xdr:rowOff>183931</xdr:rowOff>
    </xdr:to>
    <xdr:pic>
      <xdr:nvPicPr>
        <xdr:cNvPr id="18" name="Picture 17">
          <a:extLst>
            <a:ext uri="{FF2B5EF4-FFF2-40B4-BE49-F238E27FC236}">
              <a16:creationId xmlns:a16="http://schemas.microsoft.com/office/drawing/2014/main" id="{4D254183-A404-FCEA-E334-C80AC62DB1D7}"/>
            </a:ext>
          </a:extLst>
        </xdr:cNvPr>
        <xdr:cNvPicPr>
          <a:picLocks noChangeAspect="1"/>
        </xdr:cNvPicPr>
      </xdr:nvPicPr>
      <xdr:blipFill rotWithShape="1">
        <a:blip xmlns:r="http://schemas.openxmlformats.org/officeDocument/2006/relationships" r:embed="rId1"/>
        <a:srcRect r="10217"/>
        <a:stretch>
          <a:fillRect/>
        </a:stretch>
      </xdr:blipFill>
      <xdr:spPr>
        <a:xfrm>
          <a:off x="814482" y="2134913"/>
          <a:ext cx="10281137" cy="453259"/>
        </a:xfrm>
        <a:prstGeom prst="rect">
          <a:avLst/>
        </a:prstGeom>
      </xdr:spPr>
    </xdr:pic>
    <xdr:clientData/>
  </xdr:twoCellAnchor>
  <xdr:twoCellAnchor>
    <xdr:from>
      <xdr:col>13</xdr:col>
      <xdr:colOff>136521</xdr:colOff>
      <xdr:row>11</xdr:row>
      <xdr:rowOff>45527</xdr:rowOff>
    </xdr:from>
    <xdr:to>
      <xdr:col>14</xdr:col>
      <xdr:colOff>157658</xdr:colOff>
      <xdr:row>13</xdr:row>
      <xdr:rowOff>104207</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7723676" y="2259268"/>
          <a:ext cx="632051" cy="439680"/>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12</xdr:col>
      <xdr:colOff>574582</xdr:colOff>
      <xdr:row>14</xdr:row>
      <xdr:rowOff>169548</xdr:rowOff>
    </xdr:from>
    <xdr:to>
      <xdr:col>14</xdr:col>
      <xdr:colOff>328452</xdr:colOff>
      <xdr:row>17</xdr:row>
      <xdr:rowOff>105103</xdr:rowOff>
    </xdr:to>
    <xdr:sp macro="" textlink="">
      <xdr:nvSpPr>
        <xdr:cNvPr id="5" name="TextBox 4">
          <a:extLst>
            <a:ext uri="{FF2B5EF4-FFF2-40B4-BE49-F238E27FC236}">
              <a16:creationId xmlns:a16="http://schemas.microsoft.com/office/drawing/2014/main" id="{00000000-0008-0000-0000-000005000000}"/>
            </a:ext>
          </a:extLst>
        </xdr:cNvPr>
        <xdr:cNvSpPr/>
      </xdr:nvSpPr>
      <xdr:spPr>
        <a:xfrm>
          <a:off x="7550823" y="2954789"/>
          <a:ext cx="975698" cy="50705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800" b="0" strike="noStrike" spc="-1">
              <a:solidFill>
                <a:srgbClr val="000000"/>
              </a:solidFill>
              <a:latin typeface="Calibri"/>
            </a:rPr>
            <a:t>Either give</a:t>
          </a:r>
          <a:r>
            <a:rPr lang="en-US" sz="800" b="0" strike="noStrike" spc="-1" baseline="0">
              <a:solidFill>
                <a:srgbClr val="000000"/>
              </a:solidFill>
              <a:latin typeface="Calibri"/>
            </a:rPr>
            <a:t> the location in Teams of your evidence or link to it directly</a:t>
          </a:r>
          <a:endParaRPr lang="en-US" sz="800" b="0" strike="noStrike" spc="-1">
            <a:latin typeface="Times New Roman"/>
          </a:endParaRPr>
        </a:p>
      </xdr:txBody>
    </xdr:sp>
    <xdr:clientData/>
  </xdr:twoCellAnchor>
  <xdr:twoCellAnchor>
    <xdr:from>
      <xdr:col>15</xdr:col>
      <xdr:colOff>111676</xdr:colOff>
      <xdr:row>13</xdr:row>
      <xdr:rowOff>157656</xdr:rowOff>
    </xdr:from>
    <xdr:to>
      <xdr:col>15</xdr:col>
      <xdr:colOff>111676</xdr:colOff>
      <xdr:row>15</xdr:row>
      <xdr:rowOff>137949</xdr:rowOff>
    </xdr:to>
    <xdr:sp macro="" textlink="">
      <xdr:nvSpPr>
        <xdr:cNvPr id="6" name="Straight Connector 5">
          <a:extLst>
            <a:ext uri="{FF2B5EF4-FFF2-40B4-BE49-F238E27FC236}">
              <a16:creationId xmlns:a16="http://schemas.microsoft.com/office/drawing/2014/main" id="{00000000-0008-0000-0000-000006000000}"/>
            </a:ext>
          </a:extLst>
        </xdr:cNvPr>
        <xdr:cNvSpPr/>
      </xdr:nvSpPr>
      <xdr:spPr>
        <a:xfrm flipH="1">
          <a:off x="8920659" y="2752397"/>
          <a:ext cx="0" cy="361293"/>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xdr:col>
      <xdr:colOff>349200</xdr:colOff>
      <xdr:row>20</xdr:row>
      <xdr:rowOff>100440</xdr:rowOff>
    </xdr:from>
    <xdr:to>
      <xdr:col>3</xdr:col>
      <xdr:colOff>172800</xdr:colOff>
      <xdr:row>22</xdr:row>
      <xdr:rowOff>36000</xdr:rowOff>
    </xdr:to>
    <xdr:sp macro="" textlink="">
      <xdr:nvSpPr>
        <xdr:cNvPr id="7" name="TextBox 7">
          <a:extLst>
            <a:ext uri="{FF2B5EF4-FFF2-40B4-BE49-F238E27FC236}">
              <a16:creationId xmlns:a16="http://schemas.microsoft.com/office/drawing/2014/main" id="{00000000-0008-0000-0000-000007000000}"/>
            </a:ext>
          </a:extLst>
        </xdr:cNvPr>
        <xdr:cNvSpPr/>
      </xdr:nvSpPr>
      <xdr:spPr>
        <a:xfrm>
          <a:off x="621720" y="4082040"/>
          <a:ext cx="1113840" cy="316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 tIns="9000" rIns="9000" bIns="9000" anchor="ctr">
          <a:noAutofit/>
        </a:bodyPr>
        <a:lstStyle/>
        <a:p>
          <a:pPr>
            <a:lnSpc>
              <a:spcPct val="100000"/>
            </a:lnSpc>
          </a:pPr>
          <a:r>
            <a:rPr lang="en-US" sz="800" b="0" strike="noStrike" spc="-1">
              <a:solidFill>
                <a:srgbClr val="000000"/>
              </a:solidFill>
              <a:latin typeface="Calibri"/>
            </a:rPr>
            <a:t>Suggested likelihood of obtaining accreditation</a:t>
          </a:r>
          <a:endParaRPr lang="en-US" sz="800" b="0" strike="noStrike" spc="-1">
            <a:latin typeface="Times New Roman"/>
          </a:endParaRPr>
        </a:p>
      </xdr:txBody>
    </xdr:sp>
    <xdr:clientData/>
  </xdr:twoCellAnchor>
  <xdr:twoCellAnchor>
    <xdr:from>
      <xdr:col>3</xdr:col>
      <xdr:colOff>173159</xdr:colOff>
      <xdr:row>21</xdr:row>
      <xdr:rowOff>68399</xdr:rowOff>
    </xdr:from>
    <xdr:to>
      <xdr:col>4</xdr:col>
      <xdr:colOff>0</xdr:colOff>
      <xdr:row>21</xdr:row>
      <xdr:rowOff>74542</xdr:rowOff>
    </xdr:to>
    <xdr:sp macro="" textlink="">
      <xdr:nvSpPr>
        <xdr:cNvPr id="8" name="Straight Connector 8">
          <a:extLst>
            <a:ext uri="{FF2B5EF4-FFF2-40B4-BE49-F238E27FC236}">
              <a16:creationId xmlns:a16="http://schemas.microsoft.com/office/drawing/2014/main" id="{00000000-0008-0000-0000-000008000000}"/>
            </a:ext>
          </a:extLst>
        </xdr:cNvPr>
        <xdr:cNvSpPr/>
      </xdr:nvSpPr>
      <xdr:spPr>
        <a:xfrm>
          <a:off x="1655746" y="4242834"/>
          <a:ext cx="439754" cy="6143"/>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11</xdr:col>
      <xdr:colOff>146520</xdr:colOff>
      <xdr:row>20</xdr:row>
      <xdr:rowOff>117720</xdr:rowOff>
    </xdr:from>
    <xdr:to>
      <xdr:col>13</xdr:col>
      <xdr:colOff>369720</xdr:colOff>
      <xdr:row>23</xdr:row>
      <xdr:rowOff>125280</xdr:rowOff>
    </xdr:to>
    <xdr:sp macro="" textlink="">
      <xdr:nvSpPr>
        <xdr:cNvPr id="9" name="TextBox 10">
          <a:extLst>
            <a:ext uri="{FF2B5EF4-FFF2-40B4-BE49-F238E27FC236}">
              <a16:creationId xmlns:a16="http://schemas.microsoft.com/office/drawing/2014/main" id="{00000000-0008-0000-0000-000009000000}"/>
            </a:ext>
          </a:extLst>
        </xdr:cNvPr>
        <xdr:cNvSpPr/>
      </xdr:nvSpPr>
      <xdr:spPr>
        <a:xfrm>
          <a:off x="6870600" y="4099320"/>
          <a:ext cx="1513440" cy="5788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45720" tIns="9000" rIns="9000" bIns="9000" anchor="ctr">
          <a:noAutofit/>
        </a:bodyPr>
        <a:lstStyle/>
        <a:p>
          <a:pPr>
            <a:lnSpc>
              <a:spcPct val="100000"/>
            </a:lnSpc>
          </a:pPr>
          <a:r>
            <a:rPr lang="en-US" sz="800" b="0" strike="noStrike" spc="-1">
              <a:solidFill>
                <a:srgbClr val="000000"/>
              </a:solidFill>
              <a:latin typeface="Calibri"/>
            </a:rPr>
            <a:t>Shows areas that require the most improvement - ranked by percentage of existing items versus total required items</a:t>
          </a:r>
          <a:endParaRPr lang="en-US" sz="800" b="0" strike="noStrike" spc="-1">
            <a:latin typeface="Times New Roman"/>
          </a:endParaRPr>
        </a:p>
      </xdr:txBody>
    </xdr:sp>
    <xdr:clientData/>
  </xdr:twoCellAnchor>
  <xdr:twoCellAnchor>
    <xdr:from>
      <xdr:col>10</xdr:col>
      <xdr:colOff>271800</xdr:colOff>
      <xdr:row>22</xdr:row>
      <xdr:rowOff>26280</xdr:rowOff>
    </xdr:from>
    <xdr:to>
      <xdr:col>11</xdr:col>
      <xdr:colOff>146520</xdr:colOff>
      <xdr:row>22</xdr:row>
      <xdr:rowOff>27000</xdr:rowOff>
    </xdr:to>
    <xdr:sp macro="" textlink="">
      <xdr:nvSpPr>
        <xdr:cNvPr id="10" name="Straight Connector 11">
          <a:extLst>
            <a:ext uri="{FF2B5EF4-FFF2-40B4-BE49-F238E27FC236}">
              <a16:creationId xmlns:a16="http://schemas.microsoft.com/office/drawing/2014/main" id="{00000000-0008-0000-0000-00000A000000}"/>
            </a:ext>
          </a:extLst>
        </xdr:cNvPr>
        <xdr:cNvSpPr/>
      </xdr:nvSpPr>
      <xdr:spPr>
        <a:xfrm flipV="1">
          <a:off x="6350760" y="4388760"/>
          <a:ext cx="519840" cy="72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xdr:col>
      <xdr:colOff>328680</xdr:colOff>
      <xdr:row>26</xdr:row>
      <xdr:rowOff>43920</xdr:rowOff>
    </xdr:from>
    <xdr:to>
      <xdr:col>3</xdr:col>
      <xdr:colOff>152280</xdr:colOff>
      <xdr:row>28</xdr:row>
      <xdr:rowOff>77400</xdr:rowOff>
    </xdr:to>
    <xdr:sp macro="" textlink="">
      <xdr:nvSpPr>
        <xdr:cNvPr id="11" name="TextBox 17">
          <a:extLst>
            <a:ext uri="{FF2B5EF4-FFF2-40B4-BE49-F238E27FC236}">
              <a16:creationId xmlns:a16="http://schemas.microsoft.com/office/drawing/2014/main" id="{00000000-0008-0000-0000-00000B000000}"/>
            </a:ext>
          </a:extLst>
        </xdr:cNvPr>
        <xdr:cNvSpPr/>
      </xdr:nvSpPr>
      <xdr:spPr>
        <a:xfrm>
          <a:off x="601200" y="5168520"/>
          <a:ext cx="1113840" cy="4143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 tIns="9000" rIns="9000" bIns="9000" anchor="ctr">
          <a:noAutofit/>
        </a:bodyPr>
        <a:lstStyle/>
        <a:p>
          <a:pPr>
            <a:lnSpc>
              <a:spcPct val="100000"/>
            </a:lnSpc>
          </a:pPr>
          <a:r>
            <a:rPr lang="en-US" sz="800" b="0" strike="noStrike" spc="-1">
              <a:solidFill>
                <a:srgbClr val="000000"/>
              </a:solidFill>
              <a:latin typeface="Calibri"/>
            </a:rPr>
            <a:t>Shows the number of items that have been completed</a:t>
          </a:r>
          <a:endParaRPr lang="en-US" sz="800" b="0" strike="noStrike" spc="-1">
            <a:latin typeface="Times New Roman"/>
          </a:endParaRPr>
        </a:p>
      </xdr:txBody>
    </xdr:sp>
    <xdr:clientData/>
  </xdr:twoCellAnchor>
  <xdr:twoCellAnchor>
    <xdr:from>
      <xdr:col>4</xdr:col>
      <xdr:colOff>404647</xdr:colOff>
      <xdr:row>31</xdr:row>
      <xdr:rowOff>117720</xdr:rowOff>
    </xdr:from>
    <xdr:to>
      <xdr:col>6</xdr:col>
      <xdr:colOff>531007</xdr:colOff>
      <xdr:row>34</xdr:row>
      <xdr:rowOff>3960</xdr:rowOff>
    </xdr:to>
    <xdr:sp macro="" textlink="">
      <xdr:nvSpPr>
        <xdr:cNvPr id="13" name="TextBox 19">
          <a:extLst>
            <a:ext uri="{FF2B5EF4-FFF2-40B4-BE49-F238E27FC236}">
              <a16:creationId xmlns:a16="http://schemas.microsoft.com/office/drawing/2014/main" id="{00000000-0008-0000-0000-00000D000000}"/>
            </a:ext>
          </a:extLst>
        </xdr:cNvPr>
        <xdr:cNvSpPr/>
      </xdr:nvSpPr>
      <xdr:spPr>
        <a:xfrm>
          <a:off x="2500147" y="6197155"/>
          <a:ext cx="1352186" cy="4577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 tIns="9000" rIns="9000" bIns="9000" anchor="ctr">
          <a:noAutofit/>
        </a:bodyPr>
        <a:lstStyle/>
        <a:p>
          <a:pPr algn="ctr">
            <a:lnSpc>
              <a:spcPct val="100000"/>
            </a:lnSpc>
          </a:pPr>
          <a:r>
            <a:rPr lang="en-US" sz="800" b="0" strike="noStrike" spc="-1">
              <a:solidFill>
                <a:srgbClr val="000000"/>
              </a:solidFill>
              <a:latin typeface="Calibri"/>
            </a:rPr>
            <a:t>Birdseye view of the volume of items that require a review ranked from minor to major</a:t>
          </a:r>
          <a:endParaRPr lang="en-US" sz="800" b="0" strike="noStrike" spc="-1">
            <a:latin typeface="Times New Roman"/>
          </a:endParaRPr>
        </a:p>
      </xdr:txBody>
    </xdr:sp>
    <xdr:clientData/>
  </xdr:twoCellAnchor>
  <xdr:twoCellAnchor>
    <xdr:from>
      <xdr:col>11</xdr:col>
      <xdr:colOff>244793</xdr:colOff>
      <xdr:row>11</xdr:row>
      <xdr:rowOff>17512</xdr:rowOff>
    </xdr:from>
    <xdr:to>
      <xdr:col>12</xdr:col>
      <xdr:colOff>131381</xdr:colOff>
      <xdr:row>13</xdr:row>
      <xdr:rowOff>65689</xdr:rowOff>
    </xdr:to>
    <xdr:sp macro="" textlink="">
      <xdr:nvSpPr>
        <xdr:cNvPr id="15" name="Rectangle 22">
          <a:extLst>
            <a:ext uri="{FF2B5EF4-FFF2-40B4-BE49-F238E27FC236}">
              <a16:creationId xmlns:a16="http://schemas.microsoft.com/office/drawing/2014/main" id="{00000000-0008-0000-0000-00000F000000}"/>
            </a:ext>
          </a:extLst>
        </xdr:cNvPr>
        <xdr:cNvSpPr/>
      </xdr:nvSpPr>
      <xdr:spPr>
        <a:xfrm>
          <a:off x="6610121" y="2231253"/>
          <a:ext cx="497501" cy="429177"/>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10</xdr:col>
      <xdr:colOff>400283</xdr:colOff>
      <xdr:row>14</xdr:row>
      <xdr:rowOff>36631</xdr:rowOff>
    </xdr:from>
    <xdr:to>
      <xdr:col>12</xdr:col>
      <xdr:colOff>562284</xdr:colOff>
      <xdr:row>17</xdr:row>
      <xdr:rowOff>157655</xdr:rowOff>
    </xdr:to>
    <xdr:sp macro="" textlink="">
      <xdr:nvSpPr>
        <xdr:cNvPr id="16" name="TextBox 23">
          <a:extLst>
            <a:ext uri="{FF2B5EF4-FFF2-40B4-BE49-F238E27FC236}">
              <a16:creationId xmlns:a16="http://schemas.microsoft.com/office/drawing/2014/main" id="{00000000-0008-0000-0000-000010000000}"/>
            </a:ext>
          </a:extLst>
        </xdr:cNvPr>
        <xdr:cNvSpPr/>
      </xdr:nvSpPr>
      <xdr:spPr>
        <a:xfrm>
          <a:off x="6154697" y="2821872"/>
          <a:ext cx="1383828" cy="692524"/>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800" b="0" strike="noStrike" spc="-1">
              <a:solidFill>
                <a:srgbClr val="000000"/>
              </a:solidFill>
              <a:latin typeface="Calibri"/>
            </a:rPr>
            <a:t>A "M" will  indicate if the item is mandatory</a:t>
          </a:r>
        </a:p>
        <a:p>
          <a:pPr algn="ctr">
            <a:lnSpc>
              <a:spcPct val="100000"/>
            </a:lnSpc>
          </a:pPr>
          <a:r>
            <a:rPr lang="en-US" sz="800" b="0" strike="noStrike" spc="-1">
              <a:solidFill>
                <a:srgbClr val="000000"/>
              </a:solidFill>
              <a:latin typeface="Calibri"/>
            </a:rPr>
            <a:t>A "L" will indicate</a:t>
          </a:r>
          <a:r>
            <a:rPr lang="en-US" sz="800" b="0" strike="noStrike" spc="-1" baseline="0">
              <a:solidFill>
                <a:srgbClr val="000000"/>
              </a:solidFill>
              <a:latin typeface="Calibri"/>
            </a:rPr>
            <a:t> if it a legislated requirement</a:t>
          </a:r>
          <a:endParaRPr lang="en-US" sz="800" b="0" strike="noStrike" spc="-1">
            <a:latin typeface="Times New Roman"/>
          </a:endParaRPr>
        </a:p>
      </xdr:txBody>
    </xdr:sp>
    <xdr:clientData/>
  </xdr:twoCellAnchor>
  <xdr:twoCellAnchor editAs="oneCell">
    <xdr:from>
      <xdr:col>3</xdr:col>
      <xdr:colOff>476894</xdr:colOff>
      <xdr:row>19</xdr:row>
      <xdr:rowOff>104645</xdr:rowOff>
    </xdr:from>
    <xdr:to>
      <xdr:col>10</xdr:col>
      <xdr:colOff>364435</xdr:colOff>
      <xdr:row>30</xdr:row>
      <xdr:rowOff>184785</xdr:rowOff>
    </xdr:to>
    <xdr:pic>
      <xdr:nvPicPr>
        <xdr:cNvPr id="23" name="Picture 22" descr="A screenshot of a computer&#10;&#10;Description automatically generated">
          <a:extLst>
            <a:ext uri="{FF2B5EF4-FFF2-40B4-BE49-F238E27FC236}">
              <a16:creationId xmlns:a16="http://schemas.microsoft.com/office/drawing/2014/main" id="{11DFC3DE-B28E-5F93-B5D4-0DDA14F1694E}"/>
            </a:ext>
          </a:extLst>
        </xdr:cNvPr>
        <xdr:cNvPicPr>
          <a:picLocks noChangeAspect="1"/>
        </xdr:cNvPicPr>
      </xdr:nvPicPr>
      <xdr:blipFill rotWithShape="1">
        <a:blip xmlns:r="http://schemas.openxmlformats.org/officeDocument/2006/relationships" r:embed="rId2"/>
        <a:srcRect l="1735" t="28806" r="65815" b="11111"/>
        <a:stretch/>
      </xdr:blipFill>
      <xdr:spPr bwMode="auto">
        <a:xfrm>
          <a:off x="1954911" y="3901507"/>
          <a:ext cx="4163938" cy="2175640"/>
        </a:xfrm>
        <a:prstGeom prst="rect">
          <a:avLst/>
        </a:prstGeom>
        <a:ln>
          <a:noFill/>
        </a:ln>
        <a:extLst>
          <a:ext uri="{53640926-AAD7-44D8-BBD7-CCE9431645EC}">
            <a14:shadowObscured xmlns:a14="http://schemas.microsoft.com/office/drawing/2010/main"/>
          </a:ext>
        </a:extLst>
      </xdr:spPr>
    </xdr:pic>
    <xdr:clientData/>
  </xdr:twoCellAnchor>
  <xdr:twoCellAnchor>
    <xdr:from>
      <xdr:col>11</xdr:col>
      <xdr:colOff>518951</xdr:colOff>
      <xdr:row>13</xdr:row>
      <xdr:rowOff>81126</xdr:rowOff>
    </xdr:from>
    <xdr:to>
      <xdr:col>11</xdr:col>
      <xdr:colOff>525526</xdr:colOff>
      <xdr:row>14</xdr:row>
      <xdr:rowOff>157656</xdr:rowOff>
    </xdr:to>
    <xdr:sp macro="" textlink="">
      <xdr:nvSpPr>
        <xdr:cNvPr id="17" name="Straight Connector 24">
          <a:extLst>
            <a:ext uri="{FF2B5EF4-FFF2-40B4-BE49-F238E27FC236}">
              <a16:creationId xmlns:a16="http://schemas.microsoft.com/office/drawing/2014/main" id="{00000000-0008-0000-0000-000011000000}"/>
            </a:ext>
          </a:extLst>
        </xdr:cNvPr>
        <xdr:cNvSpPr/>
      </xdr:nvSpPr>
      <xdr:spPr>
        <a:xfrm flipV="1">
          <a:off x="6884279" y="2675867"/>
          <a:ext cx="6575" cy="26703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14</xdr:col>
      <xdr:colOff>446059</xdr:colOff>
      <xdr:row>11</xdr:row>
      <xdr:rowOff>80366</xdr:rowOff>
    </xdr:from>
    <xdr:to>
      <xdr:col>15</xdr:col>
      <xdr:colOff>381004</xdr:colOff>
      <xdr:row>13</xdr:row>
      <xdr:rowOff>139046</xdr:rowOff>
    </xdr:to>
    <xdr:sp macro="" textlink="">
      <xdr:nvSpPr>
        <xdr:cNvPr id="19" name="Rectangle 68">
          <a:extLst>
            <a:ext uri="{FF2B5EF4-FFF2-40B4-BE49-F238E27FC236}">
              <a16:creationId xmlns:a16="http://schemas.microsoft.com/office/drawing/2014/main" id="{00000000-0008-0000-0000-000013000000}"/>
            </a:ext>
          </a:extLst>
        </xdr:cNvPr>
        <xdr:cNvSpPr/>
      </xdr:nvSpPr>
      <xdr:spPr>
        <a:xfrm>
          <a:off x="8644128" y="2294107"/>
          <a:ext cx="545859" cy="439680"/>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13</xdr:col>
      <xdr:colOff>500954</xdr:colOff>
      <xdr:row>13</xdr:row>
      <xdr:rowOff>105106</xdr:rowOff>
    </xdr:from>
    <xdr:to>
      <xdr:col>13</xdr:col>
      <xdr:colOff>505814</xdr:colOff>
      <xdr:row>14</xdr:row>
      <xdr:rowOff>145066</xdr:rowOff>
    </xdr:to>
    <xdr:sp macro="" textlink="">
      <xdr:nvSpPr>
        <xdr:cNvPr id="20" name="Straight Connector 76">
          <a:extLst>
            <a:ext uri="{FF2B5EF4-FFF2-40B4-BE49-F238E27FC236}">
              <a16:creationId xmlns:a16="http://schemas.microsoft.com/office/drawing/2014/main" id="{00000000-0008-0000-0000-000014000000}"/>
            </a:ext>
          </a:extLst>
        </xdr:cNvPr>
        <xdr:cNvSpPr/>
      </xdr:nvSpPr>
      <xdr:spPr>
        <a:xfrm flipH="1">
          <a:off x="8088109" y="2699847"/>
          <a:ext cx="4860" cy="23046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3</xdr:col>
      <xdr:colOff>477820</xdr:colOff>
      <xdr:row>20</xdr:row>
      <xdr:rowOff>82826</xdr:rowOff>
    </xdr:from>
    <xdr:to>
      <xdr:col>6</xdr:col>
      <xdr:colOff>63690</xdr:colOff>
      <xdr:row>23</xdr:row>
      <xdr:rowOff>8282</xdr:rowOff>
    </xdr:to>
    <xdr:sp macro="" textlink="">
      <xdr:nvSpPr>
        <xdr:cNvPr id="24" name="Rectangle 23">
          <a:extLst>
            <a:ext uri="{FF2B5EF4-FFF2-40B4-BE49-F238E27FC236}">
              <a16:creationId xmlns:a16="http://schemas.microsoft.com/office/drawing/2014/main" id="{9D3CD0C4-0505-FD86-24C3-6521F5883A82}"/>
            </a:ext>
          </a:extLst>
        </xdr:cNvPr>
        <xdr:cNvSpPr/>
      </xdr:nvSpPr>
      <xdr:spPr>
        <a:xfrm>
          <a:off x="1955837" y="4070188"/>
          <a:ext cx="1418612" cy="496956"/>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505237</xdr:colOff>
      <xdr:row>25</xdr:row>
      <xdr:rowOff>47625</xdr:rowOff>
    </xdr:from>
    <xdr:to>
      <xdr:col>6</xdr:col>
      <xdr:colOff>74539</xdr:colOff>
      <xdr:row>30</xdr:row>
      <xdr:rowOff>132522</xdr:rowOff>
    </xdr:to>
    <xdr:sp macro="" textlink="">
      <xdr:nvSpPr>
        <xdr:cNvPr id="25" name="Rectangle 24">
          <a:extLst>
            <a:ext uri="{FF2B5EF4-FFF2-40B4-BE49-F238E27FC236}">
              <a16:creationId xmlns:a16="http://schemas.microsoft.com/office/drawing/2014/main" id="{5383C75E-5A3D-6A3E-26A0-971E7FD6BBF7}"/>
            </a:ext>
          </a:extLst>
        </xdr:cNvPr>
        <xdr:cNvSpPr/>
      </xdr:nvSpPr>
      <xdr:spPr>
        <a:xfrm>
          <a:off x="1981612" y="4978977"/>
          <a:ext cx="1400700" cy="1037397"/>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124238</xdr:colOff>
      <xdr:row>25</xdr:row>
      <xdr:rowOff>49695</xdr:rowOff>
    </xdr:from>
    <xdr:to>
      <xdr:col>7</xdr:col>
      <xdr:colOff>16564</xdr:colOff>
      <xdr:row>30</xdr:row>
      <xdr:rowOff>149087</xdr:rowOff>
    </xdr:to>
    <xdr:sp macro="" textlink="">
      <xdr:nvSpPr>
        <xdr:cNvPr id="27" name="Rectangle 26">
          <a:extLst>
            <a:ext uri="{FF2B5EF4-FFF2-40B4-BE49-F238E27FC236}">
              <a16:creationId xmlns:a16="http://schemas.microsoft.com/office/drawing/2014/main" id="{ADE331A6-AC67-91E9-AA29-3EC108D6FF3D}"/>
            </a:ext>
          </a:extLst>
        </xdr:cNvPr>
        <xdr:cNvSpPr/>
      </xdr:nvSpPr>
      <xdr:spPr>
        <a:xfrm>
          <a:off x="3445564" y="4986130"/>
          <a:ext cx="505239" cy="1051892"/>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255441</xdr:colOff>
      <xdr:row>25</xdr:row>
      <xdr:rowOff>12988</xdr:rowOff>
    </xdr:from>
    <xdr:to>
      <xdr:col>7</xdr:col>
      <xdr:colOff>571498</xdr:colOff>
      <xdr:row>30</xdr:row>
      <xdr:rowOff>151533</xdr:rowOff>
    </xdr:to>
    <xdr:sp macro="" textlink="">
      <xdr:nvSpPr>
        <xdr:cNvPr id="28" name="Rectangle 27">
          <a:extLst>
            <a:ext uri="{FF2B5EF4-FFF2-40B4-BE49-F238E27FC236}">
              <a16:creationId xmlns:a16="http://schemas.microsoft.com/office/drawing/2014/main" id="{AA0F676C-F6C3-13C4-E4E2-4E92D404A39D}"/>
            </a:ext>
          </a:extLst>
        </xdr:cNvPr>
        <xdr:cNvSpPr/>
      </xdr:nvSpPr>
      <xdr:spPr>
        <a:xfrm>
          <a:off x="4173680" y="4944340"/>
          <a:ext cx="316057" cy="1091045"/>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567170</xdr:colOff>
      <xdr:row>27</xdr:row>
      <xdr:rowOff>155863</xdr:rowOff>
    </xdr:from>
    <xdr:to>
      <xdr:col>8</xdr:col>
      <xdr:colOff>441890</xdr:colOff>
      <xdr:row>27</xdr:row>
      <xdr:rowOff>156583</xdr:rowOff>
    </xdr:to>
    <xdr:sp macro="" textlink="">
      <xdr:nvSpPr>
        <xdr:cNvPr id="29" name="Straight Connector 11">
          <a:extLst>
            <a:ext uri="{FF2B5EF4-FFF2-40B4-BE49-F238E27FC236}">
              <a16:creationId xmlns:a16="http://schemas.microsoft.com/office/drawing/2014/main" id="{7D691CBD-6E5F-4A6D-844A-8F9FFA79F98D}"/>
            </a:ext>
          </a:extLst>
        </xdr:cNvPr>
        <xdr:cNvSpPr/>
      </xdr:nvSpPr>
      <xdr:spPr>
        <a:xfrm flipV="1">
          <a:off x="4485409" y="5468215"/>
          <a:ext cx="485186" cy="720"/>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6</xdr:col>
      <xdr:colOff>361878</xdr:colOff>
      <xdr:row>19</xdr:row>
      <xdr:rowOff>18808</xdr:rowOff>
    </xdr:from>
    <xdr:to>
      <xdr:col>10</xdr:col>
      <xdr:colOff>372341</xdr:colOff>
      <xdr:row>24</xdr:row>
      <xdr:rowOff>103705</xdr:rowOff>
    </xdr:to>
    <xdr:sp macro="" textlink="">
      <xdr:nvSpPr>
        <xdr:cNvPr id="30" name="Rectangle 29">
          <a:extLst>
            <a:ext uri="{FF2B5EF4-FFF2-40B4-BE49-F238E27FC236}">
              <a16:creationId xmlns:a16="http://schemas.microsoft.com/office/drawing/2014/main" id="{9CADB7C1-887F-4362-AB18-EBD3B9CABEAC}"/>
            </a:ext>
          </a:extLst>
        </xdr:cNvPr>
        <xdr:cNvSpPr/>
      </xdr:nvSpPr>
      <xdr:spPr>
        <a:xfrm>
          <a:off x="3669651" y="3807160"/>
          <a:ext cx="2452326" cy="1037397"/>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43295</xdr:colOff>
      <xdr:row>27</xdr:row>
      <xdr:rowOff>38966</xdr:rowOff>
    </xdr:from>
    <xdr:to>
      <xdr:col>3</xdr:col>
      <xdr:colOff>489239</xdr:colOff>
      <xdr:row>27</xdr:row>
      <xdr:rowOff>47625</xdr:rowOff>
    </xdr:to>
    <xdr:sp macro="" textlink="">
      <xdr:nvSpPr>
        <xdr:cNvPr id="12" name="Straight Connector 18">
          <a:extLst>
            <a:ext uri="{FF2B5EF4-FFF2-40B4-BE49-F238E27FC236}">
              <a16:creationId xmlns:a16="http://schemas.microsoft.com/office/drawing/2014/main" id="{00000000-0008-0000-0000-00000C000000}"/>
            </a:ext>
          </a:extLst>
        </xdr:cNvPr>
        <xdr:cNvSpPr/>
      </xdr:nvSpPr>
      <xdr:spPr>
        <a:xfrm>
          <a:off x="1519670" y="5351318"/>
          <a:ext cx="445944" cy="8659"/>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6</xdr:col>
      <xdr:colOff>441613</xdr:colOff>
      <xdr:row>30</xdr:row>
      <xdr:rowOff>151534</xdr:rowOff>
    </xdr:from>
    <xdr:to>
      <xdr:col>6</xdr:col>
      <xdr:colOff>442800</xdr:colOff>
      <xdr:row>31</xdr:row>
      <xdr:rowOff>117360</xdr:rowOff>
    </xdr:to>
    <xdr:sp macro="" textlink="">
      <xdr:nvSpPr>
        <xdr:cNvPr id="14" name="Straight Connector 20">
          <a:extLst>
            <a:ext uri="{FF2B5EF4-FFF2-40B4-BE49-F238E27FC236}">
              <a16:creationId xmlns:a16="http://schemas.microsoft.com/office/drawing/2014/main" id="{00000000-0008-0000-0000-00000E000000}"/>
            </a:ext>
          </a:extLst>
        </xdr:cNvPr>
        <xdr:cNvSpPr/>
      </xdr:nvSpPr>
      <xdr:spPr>
        <a:xfrm>
          <a:off x="3749386" y="6035386"/>
          <a:ext cx="1187" cy="156326"/>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8</xdr:col>
      <xdr:colOff>467591</xdr:colOff>
      <xdr:row>26</xdr:row>
      <xdr:rowOff>103909</xdr:rowOff>
    </xdr:from>
    <xdr:to>
      <xdr:col>10</xdr:col>
      <xdr:colOff>510887</xdr:colOff>
      <xdr:row>29</xdr:row>
      <xdr:rowOff>160193</xdr:rowOff>
    </xdr:to>
    <xdr:sp macro="" textlink="">
      <xdr:nvSpPr>
        <xdr:cNvPr id="31" name="TextBox 30">
          <a:extLst>
            <a:ext uri="{FF2B5EF4-FFF2-40B4-BE49-F238E27FC236}">
              <a16:creationId xmlns:a16="http://schemas.microsoft.com/office/drawing/2014/main" id="{CCEDAD38-BDAB-57AF-AE10-EEF6439B617C}"/>
            </a:ext>
          </a:extLst>
        </xdr:cNvPr>
        <xdr:cNvSpPr txBox="1"/>
      </xdr:nvSpPr>
      <xdr:spPr>
        <a:xfrm>
          <a:off x="4996296" y="5225761"/>
          <a:ext cx="1264227" cy="627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800">
              <a:latin typeface="Calibri" panose="020F0502020204030204" pitchFamily="34" charset="0"/>
              <a:cs typeface="Calibri" panose="020F0502020204030204" pitchFamily="34" charset="0"/>
            </a:rPr>
            <a:t>Shows the number of manadatory and legislated items that have been completed</a:t>
          </a:r>
        </a:p>
      </xdr:txBody>
    </xdr:sp>
    <xdr:clientData/>
  </xdr:twoCellAnchor>
  <xdr:twoCellAnchor>
    <xdr:from>
      <xdr:col>1</xdr:col>
      <xdr:colOff>282465</xdr:colOff>
      <xdr:row>29</xdr:row>
      <xdr:rowOff>105102</xdr:rowOff>
    </xdr:from>
    <xdr:to>
      <xdr:col>3</xdr:col>
      <xdr:colOff>341586</xdr:colOff>
      <xdr:row>34</xdr:row>
      <xdr:rowOff>177361</xdr:rowOff>
    </xdr:to>
    <xdr:sp macro="" textlink="">
      <xdr:nvSpPr>
        <xdr:cNvPr id="21" name="TextBox 20">
          <a:extLst>
            <a:ext uri="{FF2B5EF4-FFF2-40B4-BE49-F238E27FC236}">
              <a16:creationId xmlns:a16="http://schemas.microsoft.com/office/drawing/2014/main" id="{75BB8AA6-753A-234F-58F8-36EEFB886D8D}"/>
            </a:ext>
          </a:extLst>
        </xdr:cNvPr>
        <xdr:cNvSpPr txBox="1"/>
      </xdr:nvSpPr>
      <xdr:spPr>
        <a:xfrm>
          <a:off x="538655" y="5806964"/>
          <a:ext cx="1280948" cy="10247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latin typeface="Calibri" panose="020F0502020204030204" pitchFamily="34" charset="0"/>
              <a:cs typeface="Calibri" panose="020F0502020204030204" pitchFamily="34" charset="0"/>
            </a:rPr>
            <a:t>If any lines are red, you would</a:t>
          </a:r>
          <a:r>
            <a:rPr lang="en-CA" sz="900" baseline="0">
              <a:latin typeface="Calibri" panose="020F0502020204030204" pitchFamily="34" charset="0"/>
              <a:cs typeface="Calibri" panose="020F0502020204030204" pitchFamily="34" charset="0"/>
            </a:rPr>
            <a:t> not be Accredited, as it means you are missing a Mandatory or legislative requirement or have less than 90%</a:t>
          </a:r>
          <a:endParaRPr lang="en-CA" sz="900">
            <a:latin typeface="Calibri" panose="020F0502020204030204" pitchFamily="34" charset="0"/>
            <a:cs typeface="Calibri" panose="020F0502020204030204" pitchFamily="34" charset="0"/>
          </a:endParaRPr>
        </a:p>
      </xdr:txBody>
    </xdr:sp>
    <xdr:clientData/>
  </xdr:twoCellAnchor>
  <xdr:twoCellAnchor>
    <xdr:from>
      <xdr:col>3</xdr:col>
      <xdr:colOff>111673</xdr:colOff>
      <xdr:row>30</xdr:row>
      <xdr:rowOff>39414</xdr:rowOff>
    </xdr:from>
    <xdr:to>
      <xdr:col>3</xdr:col>
      <xdr:colOff>400707</xdr:colOff>
      <xdr:row>31</xdr:row>
      <xdr:rowOff>32845</xdr:rowOff>
    </xdr:to>
    <xdr:cxnSp macro="">
      <xdr:nvCxnSpPr>
        <xdr:cNvPr id="3" name="Straight Connector 2">
          <a:extLst>
            <a:ext uri="{FF2B5EF4-FFF2-40B4-BE49-F238E27FC236}">
              <a16:creationId xmlns:a16="http://schemas.microsoft.com/office/drawing/2014/main" id="{52B1AAA4-0AB8-CCAD-9FB5-03292637DC26}"/>
            </a:ext>
          </a:extLst>
        </xdr:cNvPr>
        <xdr:cNvCxnSpPr/>
      </xdr:nvCxnSpPr>
      <xdr:spPr>
        <a:xfrm flipV="1">
          <a:off x="1589690" y="5931776"/>
          <a:ext cx="289034" cy="183931"/>
        </a:xfrm>
        <a:prstGeom prst="line">
          <a:avLst/>
        </a:prstGeom>
        <a:ln>
          <a:solidFill>
            <a:srgbClr val="FFC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594983</xdr:colOff>
      <xdr:row>4</xdr:row>
      <xdr:rowOff>118240</xdr:rowOff>
    </xdr:from>
    <xdr:to>
      <xdr:col>18</xdr:col>
      <xdr:colOff>371030</xdr:colOff>
      <xdr:row>6</xdr:row>
      <xdr:rowOff>13845</xdr:rowOff>
    </xdr:to>
    <xdr:pic>
      <xdr:nvPicPr>
        <xdr:cNvPr id="2" name="Picture 1">
          <a:extLst>
            <a:ext uri="{FF2B5EF4-FFF2-40B4-BE49-F238E27FC236}">
              <a16:creationId xmlns:a16="http://schemas.microsoft.com/office/drawing/2014/main" id="{35E1CC84-AEDF-BD3D-0771-EFC7E2C28C5B}"/>
            </a:ext>
          </a:extLst>
        </xdr:cNvPr>
        <xdr:cNvPicPr>
          <a:picLocks noChangeAspect="1"/>
        </xdr:cNvPicPr>
      </xdr:nvPicPr>
      <xdr:blipFill>
        <a:blip xmlns:r="http://schemas.openxmlformats.org/officeDocument/2006/relationships" r:embed="rId3"/>
        <a:stretch>
          <a:fillRect/>
        </a:stretch>
      </xdr:blipFill>
      <xdr:spPr>
        <a:xfrm>
          <a:off x="851173" y="939361"/>
          <a:ext cx="10161581" cy="276605"/>
        </a:xfrm>
        <a:prstGeom prst="rect">
          <a:avLst/>
        </a:prstGeom>
      </xdr:spPr>
    </xdr:pic>
    <xdr:clientData/>
  </xdr:twoCellAnchor>
  <xdr:twoCellAnchor>
    <xdr:from>
      <xdr:col>14</xdr:col>
      <xdr:colOff>243055</xdr:colOff>
      <xdr:row>15</xdr:row>
      <xdr:rowOff>65690</xdr:rowOff>
    </xdr:from>
    <xdr:to>
      <xdr:col>15</xdr:col>
      <xdr:colOff>607839</xdr:colOff>
      <xdr:row>17</xdr:row>
      <xdr:rowOff>191745</xdr:rowOff>
    </xdr:to>
    <xdr:sp macro="" textlink="">
      <xdr:nvSpPr>
        <xdr:cNvPr id="22" name="TextBox 4">
          <a:extLst>
            <a:ext uri="{FF2B5EF4-FFF2-40B4-BE49-F238E27FC236}">
              <a16:creationId xmlns:a16="http://schemas.microsoft.com/office/drawing/2014/main" id="{3D093773-649C-48CE-9F8B-27E51F8DBA1F}"/>
            </a:ext>
          </a:extLst>
        </xdr:cNvPr>
        <xdr:cNvSpPr/>
      </xdr:nvSpPr>
      <xdr:spPr>
        <a:xfrm>
          <a:off x="8441124" y="3041431"/>
          <a:ext cx="975698" cy="50705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800" b="0" strike="noStrike" spc="-1" baseline="0">
              <a:solidFill>
                <a:srgbClr val="000000"/>
              </a:solidFill>
              <a:latin typeface="Calibri"/>
              <a:ea typeface="+mn-ea"/>
              <a:cs typeface="+mn-cs"/>
            </a:rPr>
            <a:t>Add any notes or clarifications you have</a:t>
          </a:r>
        </a:p>
      </xdr:txBody>
    </xdr:sp>
    <xdr:clientData/>
  </xdr:twoCellAnchor>
  <xdr:twoCellAnchor>
    <xdr:from>
      <xdr:col>16</xdr:col>
      <xdr:colOff>309375</xdr:colOff>
      <xdr:row>12</xdr:row>
      <xdr:rowOff>188962</xdr:rowOff>
    </xdr:from>
    <xdr:to>
      <xdr:col>17</xdr:col>
      <xdr:colOff>78828</xdr:colOff>
      <xdr:row>15</xdr:row>
      <xdr:rowOff>19707</xdr:rowOff>
    </xdr:to>
    <xdr:sp macro="" textlink="">
      <xdr:nvSpPr>
        <xdr:cNvPr id="26" name="Straight Connector 25">
          <a:extLst>
            <a:ext uri="{FF2B5EF4-FFF2-40B4-BE49-F238E27FC236}">
              <a16:creationId xmlns:a16="http://schemas.microsoft.com/office/drawing/2014/main" id="{4AECFC6E-B649-4D91-8857-807CE964779D}"/>
            </a:ext>
          </a:extLst>
        </xdr:cNvPr>
        <xdr:cNvSpPr/>
      </xdr:nvSpPr>
      <xdr:spPr>
        <a:xfrm>
          <a:off x="9729272" y="2593203"/>
          <a:ext cx="380366" cy="402245"/>
        </a:xfrm>
        <a:prstGeom prst="line">
          <a:avLst/>
        </a:prstGeom>
        <a:ln w="12700">
          <a:solidFill>
            <a:srgbClr val="FFC000"/>
          </a:solidFill>
        </a:ln>
      </xdr:spPr>
      <xdr:style>
        <a:lnRef idx="1">
          <a:schemeClr val="accent1"/>
        </a:lnRef>
        <a:fillRef idx="0">
          <a:schemeClr val="accent1"/>
        </a:fillRef>
        <a:effectRef idx="0">
          <a:schemeClr val="accent1"/>
        </a:effectRef>
        <a:fontRef idx="minor"/>
      </xdr:style>
    </xdr:sp>
    <xdr:clientData/>
  </xdr:twoCellAnchor>
  <xdr:twoCellAnchor>
    <xdr:from>
      <xdr:col>16</xdr:col>
      <xdr:colOff>32844</xdr:colOff>
      <xdr:row>10</xdr:row>
      <xdr:rowOff>111671</xdr:rowOff>
    </xdr:from>
    <xdr:to>
      <xdr:col>17</xdr:col>
      <xdr:colOff>39414</xdr:colOff>
      <xdr:row>13</xdr:row>
      <xdr:rowOff>6568</xdr:rowOff>
    </xdr:to>
    <xdr:sp macro="" textlink="">
      <xdr:nvSpPr>
        <xdr:cNvPr id="32" name="Rectangle 68">
          <a:extLst>
            <a:ext uri="{FF2B5EF4-FFF2-40B4-BE49-F238E27FC236}">
              <a16:creationId xmlns:a16="http://schemas.microsoft.com/office/drawing/2014/main" id="{31406592-E352-4963-8A78-6FF4299235EE}"/>
            </a:ext>
          </a:extLst>
        </xdr:cNvPr>
        <xdr:cNvSpPr/>
      </xdr:nvSpPr>
      <xdr:spPr>
        <a:xfrm>
          <a:off x="9452741" y="2134912"/>
          <a:ext cx="617483" cy="466397"/>
        </a:xfrm>
        <a:prstGeom prst="rect">
          <a:avLst/>
        </a:prstGeom>
        <a:noFill/>
        <a:ln w="19050">
          <a:solidFill>
            <a:srgbClr val="FFC000"/>
          </a:solidFill>
        </a:ln>
      </xdr:spPr>
      <xdr:style>
        <a:lnRef idx="2">
          <a:schemeClr val="accent4"/>
        </a:lnRef>
        <a:fillRef idx="1">
          <a:schemeClr val="lt1"/>
        </a:fillRef>
        <a:effectRef idx="0">
          <a:schemeClr val="accent4"/>
        </a:effectRef>
        <a:fontRef idx="minor"/>
      </xdr:style>
    </xdr:sp>
    <xdr:clientData/>
  </xdr:twoCellAnchor>
  <xdr:twoCellAnchor>
    <xdr:from>
      <xdr:col>15</xdr:col>
      <xdr:colOff>558361</xdr:colOff>
      <xdr:row>14</xdr:row>
      <xdr:rowOff>177362</xdr:rowOff>
    </xdr:from>
    <xdr:to>
      <xdr:col>18</xdr:col>
      <xdr:colOff>328447</xdr:colOff>
      <xdr:row>17</xdr:row>
      <xdr:rowOff>112917</xdr:rowOff>
    </xdr:to>
    <xdr:sp macro="" textlink="">
      <xdr:nvSpPr>
        <xdr:cNvPr id="33" name="TextBox 4">
          <a:extLst>
            <a:ext uri="{FF2B5EF4-FFF2-40B4-BE49-F238E27FC236}">
              <a16:creationId xmlns:a16="http://schemas.microsoft.com/office/drawing/2014/main" id="{5568050A-F120-4E2E-B024-250AD058891A}"/>
            </a:ext>
          </a:extLst>
        </xdr:cNvPr>
        <xdr:cNvSpPr/>
      </xdr:nvSpPr>
      <xdr:spPr>
        <a:xfrm>
          <a:off x="9367344" y="2962603"/>
          <a:ext cx="1602827" cy="50705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tIns="9000" bIns="9000" anchor="ctr">
          <a:noAutofit/>
        </a:bodyPr>
        <a:lstStyle/>
        <a:p>
          <a:pPr algn="ctr">
            <a:lnSpc>
              <a:spcPct val="100000"/>
            </a:lnSpc>
          </a:pPr>
          <a:r>
            <a:rPr lang="en-US" sz="800" b="0" strike="noStrike" spc="-1" baseline="0">
              <a:solidFill>
                <a:srgbClr val="000000"/>
              </a:solidFill>
              <a:latin typeface="Calibri"/>
              <a:ea typeface="+mn-ea"/>
              <a:cs typeface="+mn-cs"/>
            </a:rPr>
            <a:t>You can use this column to indicate how much work you think you need to do to meet this guideline.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609480</xdr:colOff>
      <xdr:row>3</xdr:row>
      <xdr:rowOff>0</xdr:rowOff>
    </xdr:from>
    <xdr:to>
      <xdr:col>7</xdr:col>
      <xdr:colOff>104400</xdr:colOff>
      <xdr:row>6</xdr:row>
      <xdr:rowOff>66240</xdr:rowOff>
    </xdr:to>
    <xdr:graphicFrame macro="">
      <xdr:nvGraphicFramePr>
        <xdr:cNvPr id="19" name="Chart 1">
          <a:extLst>
            <a:ext uri="{FF2B5EF4-FFF2-40B4-BE49-F238E27FC236}">
              <a16:creationId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285840</xdr:colOff>
      <xdr:row>3</xdr:row>
      <xdr:rowOff>47520</xdr:rowOff>
    </xdr:from>
    <xdr:to>
      <xdr:col>11</xdr:col>
      <xdr:colOff>304350</xdr:colOff>
      <xdr:row>6</xdr:row>
      <xdr:rowOff>113760</xdr:rowOff>
    </xdr:to>
    <xdr:graphicFrame macro="">
      <xdr:nvGraphicFramePr>
        <xdr:cNvPr id="20" name="Chart 2">
          <a:extLst>
            <a:ext uri="{FF2B5EF4-FFF2-40B4-BE49-F238E27FC236}">
              <a16:creationId xmlns:a16="http://schemas.microsoft.com/office/drawing/2014/main" id="{00000000-0008-0000-0100-000014000000}"/>
            </a:ext>
            <a:ext uri="{147F2762-F138-4A5C-976F-8EAC2B608ADB}">
              <a16:predDERef xmlns:a16="http://schemas.microsoft.com/office/drawing/2014/main" pre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504720</xdr:colOff>
      <xdr:row>2</xdr:row>
      <xdr:rowOff>379800</xdr:rowOff>
    </xdr:from>
    <xdr:to>
      <xdr:col>14</xdr:col>
      <xdr:colOff>542520</xdr:colOff>
      <xdr:row>6</xdr:row>
      <xdr:rowOff>58320</xdr:rowOff>
    </xdr:to>
    <xdr:graphicFrame macro="">
      <xdr:nvGraphicFramePr>
        <xdr:cNvPr id="21" name="Chart 3">
          <a:extLst>
            <a:ext uri="{FF2B5EF4-FFF2-40B4-BE49-F238E27FC236}">
              <a16:creationId xmlns:a16="http://schemas.microsoft.com/office/drawing/2014/main" id="{00000000-0008-0000-0100-000015000000}"/>
            </a:ext>
            <a:ext uri="{147F2762-F138-4A5C-976F-8EAC2B608ADB}">
              <a16:predDERef xmlns:a16="http://schemas.microsoft.com/office/drawing/2014/main" pre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133470</xdr:colOff>
      <xdr:row>9</xdr:row>
      <xdr:rowOff>219105</xdr:rowOff>
    </xdr:from>
    <xdr:to>
      <xdr:col>4</xdr:col>
      <xdr:colOff>466470</xdr:colOff>
      <xdr:row>10</xdr:row>
      <xdr:rowOff>85545</xdr:rowOff>
    </xdr:to>
    <xdr:sp macro="" textlink="">
      <xdr:nvSpPr>
        <xdr:cNvPr id="22" name="TextBox 4">
          <a:extLst>
            <a:ext uri="{FF2B5EF4-FFF2-40B4-BE49-F238E27FC236}">
              <a16:creationId xmlns:a16="http://schemas.microsoft.com/office/drawing/2014/main" id="{00000000-0008-0000-0100-000016000000}"/>
            </a:ext>
          </a:extLst>
        </xdr:cNvPr>
        <xdr:cNvSpPr/>
      </xdr:nvSpPr>
      <xdr:spPr>
        <a:xfrm>
          <a:off x="4819770" y="3552855"/>
          <a:ext cx="333000" cy="1712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wrap="none" lIns="0" tIns="0" rIns="0" bIns="0" anchor="t">
          <a:noAutofit/>
        </a:bodyPr>
        <a:lstStyle/>
        <a:p>
          <a:pPr>
            <a:lnSpc>
              <a:spcPct val="100000"/>
            </a:lnSpc>
          </a:pPr>
          <a:r>
            <a:rPr lang="en-US" sz="800" b="0" strike="noStrike" spc="-1">
              <a:solidFill>
                <a:srgbClr val="000000"/>
              </a:solidFill>
              <a:latin typeface="Calibri"/>
            </a:rPr>
            <a:t>minor</a:t>
          </a:r>
          <a:endParaRPr lang="en-US" sz="800" b="0" strike="noStrike" spc="-1">
            <a:latin typeface="Times New Roman"/>
          </a:endParaRPr>
        </a:p>
      </xdr:txBody>
    </xdr:sp>
    <xdr:clientData/>
  </xdr:twoCellAnchor>
  <xdr:twoCellAnchor>
    <xdr:from>
      <xdr:col>4</xdr:col>
      <xdr:colOff>971640</xdr:colOff>
      <xdr:row>9</xdr:row>
      <xdr:rowOff>247680</xdr:rowOff>
    </xdr:from>
    <xdr:to>
      <xdr:col>4</xdr:col>
      <xdr:colOff>1304640</xdr:colOff>
      <xdr:row>10</xdr:row>
      <xdr:rowOff>114120</xdr:rowOff>
    </xdr:to>
    <xdr:sp macro="" textlink="">
      <xdr:nvSpPr>
        <xdr:cNvPr id="23" name="TextBox 5">
          <a:extLst>
            <a:ext uri="{FF2B5EF4-FFF2-40B4-BE49-F238E27FC236}">
              <a16:creationId xmlns:a16="http://schemas.microsoft.com/office/drawing/2014/main" id="{00000000-0008-0000-0100-000017000000}"/>
            </a:ext>
          </a:extLst>
        </xdr:cNvPr>
        <xdr:cNvSpPr/>
      </xdr:nvSpPr>
      <xdr:spPr>
        <a:xfrm>
          <a:off x="5930280" y="3600360"/>
          <a:ext cx="333000" cy="1713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wrap="none" lIns="0" tIns="0" rIns="0" bIns="0" anchor="t">
          <a:noAutofit/>
        </a:bodyPr>
        <a:lstStyle/>
        <a:p>
          <a:pPr algn="r">
            <a:lnSpc>
              <a:spcPct val="100000"/>
            </a:lnSpc>
          </a:pPr>
          <a:r>
            <a:rPr lang="en-US" sz="800" b="0" strike="noStrike" spc="-1">
              <a:solidFill>
                <a:srgbClr val="000000"/>
              </a:solidFill>
              <a:latin typeface="Calibri"/>
            </a:rPr>
            <a:t>major</a:t>
          </a:r>
          <a:endParaRPr lang="en-US" sz="800" b="0" strike="noStrike" spc="-1">
            <a:latin typeface="Times New Roman"/>
          </a:endParaRPr>
        </a:p>
      </xdr:txBody>
    </xdr:sp>
    <xdr:clientData/>
  </xdr:twoCellAnchor>
  <xdr:twoCellAnchor>
    <xdr:from>
      <xdr:col>7</xdr:col>
      <xdr:colOff>466725</xdr:colOff>
      <xdr:row>6</xdr:row>
      <xdr:rowOff>133350</xdr:rowOff>
    </xdr:from>
    <xdr:to>
      <xdr:col>8</xdr:col>
      <xdr:colOff>2820</xdr:colOff>
      <xdr:row>6</xdr:row>
      <xdr:rowOff>262080</xdr:rowOff>
    </xdr:to>
    <xdr:sp macro="" textlink="">
      <xdr:nvSpPr>
        <xdr:cNvPr id="24" name="Oval 6">
          <a:extLst>
            <a:ext uri="{FF2B5EF4-FFF2-40B4-BE49-F238E27FC236}">
              <a16:creationId xmlns:a16="http://schemas.microsoft.com/office/drawing/2014/main" id="{00000000-0008-0000-0100-000018000000}"/>
            </a:ext>
          </a:extLst>
        </xdr:cNvPr>
        <xdr:cNvSpPr/>
      </xdr:nvSpPr>
      <xdr:spPr>
        <a:xfrm>
          <a:off x="8020050" y="2514600"/>
          <a:ext cx="88545" cy="128730"/>
        </a:xfrm>
        <a:prstGeom prst="ellipse">
          <a:avLst/>
        </a:prstGeom>
        <a:solidFill>
          <a:schemeClr val="tx2"/>
        </a:solidFill>
        <a:ln>
          <a:solidFill>
            <a:srgbClr val="44546A"/>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541440</xdr:colOff>
      <xdr:row>6</xdr:row>
      <xdr:rowOff>144360</xdr:rowOff>
    </xdr:from>
    <xdr:to>
      <xdr:col>10</xdr:col>
      <xdr:colOff>14760</xdr:colOff>
      <xdr:row>6</xdr:row>
      <xdr:rowOff>262080</xdr:rowOff>
    </xdr:to>
    <xdr:sp macro="" textlink="">
      <xdr:nvSpPr>
        <xdr:cNvPr id="25" name="Oval 7">
          <a:extLst>
            <a:ext uri="{FF2B5EF4-FFF2-40B4-BE49-F238E27FC236}">
              <a16:creationId xmlns:a16="http://schemas.microsoft.com/office/drawing/2014/main" id="{00000000-0008-0000-0100-000019000000}"/>
            </a:ext>
          </a:extLst>
        </xdr:cNvPr>
        <xdr:cNvSpPr/>
      </xdr:nvSpPr>
      <xdr:spPr>
        <a:xfrm>
          <a:off x="9763560" y="2544840"/>
          <a:ext cx="118440" cy="117720"/>
        </a:xfrm>
        <a:prstGeom prst="ellipse">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43200</xdr:colOff>
      <xdr:row>0</xdr:row>
      <xdr:rowOff>188280</xdr:rowOff>
    </xdr:from>
    <xdr:to>
      <xdr:col>13</xdr:col>
      <xdr:colOff>504720</xdr:colOff>
      <xdr:row>1</xdr:row>
      <xdr:rowOff>4185</xdr:rowOff>
    </xdr:to>
    <xdr:pic>
      <xdr:nvPicPr>
        <xdr:cNvPr id="26" name="Picture 7">
          <a:extLst>
            <a:ext uri="{FF2B5EF4-FFF2-40B4-BE49-F238E27FC236}">
              <a16:creationId xmlns:a16="http://schemas.microsoft.com/office/drawing/2014/main" id="{00000000-0008-0000-0300-00001A000000}"/>
            </a:ext>
          </a:extLst>
        </xdr:cNvPr>
        <xdr:cNvPicPr/>
      </xdr:nvPicPr>
      <xdr:blipFill>
        <a:blip xmlns:r="http://schemas.openxmlformats.org/officeDocument/2006/relationships" r:embed="rId1"/>
        <a:stretch/>
      </xdr:blipFill>
      <xdr:spPr>
        <a:xfrm>
          <a:off x="17259480" y="188280"/>
          <a:ext cx="2297880" cy="4446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38160</xdr:colOff>
      <xdr:row>0</xdr:row>
      <xdr:rowOff>171360</xdr:rowOff>
    </xdr:from>
    <xdr:to>
      <xdr:col>13</xdr:col>
      <xdr:colOff>495360</xdr:colOff>
      <xdr:row>0</xdr:row>
      <xdr:rowOff>615915</xdr:rowOff>
    </xdr:to>
    <xdr:pic>
      <xdr:nvPicPr>
        <xdr:cNvPr id="27" name="Picture 2">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7335440" y="171360"/>
          <a:ext cx="2293920" cy="4446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38160</xdr:colOff>
      <xdr:row>0</xdr:row>
      <xdr:rowOff>171360</xdr:rowOff>
    </xdr:from>
    <xdr:to>
      <xdr:col>13</xdr:col>
      <xdr:colOff>495359</xdr:colOff>
      <xdr:row>0</xdr:row>
      <xdr:rowOff>615915</xdr:rowOff>
    </xdr:to>
    <xdr:pic>
      <xdr:nvPicPr>
        <xdr:cNvPr id="28" name="Picture 1">
          <a:extLst>
            <a:ext uri="{FF2B5EF4-FFF2-40B4-BE49-F238E27FC236}">
              <a16:creationId xmlns:a16="http://schemas.microsoft.com/office/drawing/2014/main" id="{00000000-0008-0000-0500-00001C000000}"/>
            </a:ext>
          </a:extLst>
        </xdr:cNvPr>
        <xdr:cNvPicPr/>
      </xdr:nvPicPr>
      <xdr:blipFill>
        <a:blip xmlns:r="http://schemas.openxmlformats.org/officeDocument/2006/relationships" r:embed="rId1"/>
        <a:stretch/>
      </xdr:blipFill>
      <xdr:spPr>
        <a:xfrm>
          <a:off x="17314560" y="171360"/>
          <a:ext cx="2293560" cy="4446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47520</xdr:colOff>
      <xdr:row>0</xdr:row>
      <xdr:rowOff>181080</xdr:rowOff>
    </xdr:from>
    <xdr:to>
      <xdr:col>13</xdr:col>
      <xdr:colOff>504720</xdr:colOff>
      <xdr:row>0</xdr:row>
      <xdr:rowOff>616110</xdr:rowOff>
    </xdr:to>
    <xdr:pic>
      <xdr:nvPicPr>
        <xdr:cNvPr id="29" name="Picture 2">
          <a:extLst>
            <a:ext uri="{FF2B5EF4-FFF2-40B4-BE49-F238E27FC236}">
              <a16:creationId xmlns:a16="http://schemas.microsoft.com/office/drawing/2014/main" id="{00000000-0008-0000-0600-00001D000000}"/>
            </a:ext>
          </a:extLst>
        </xdr:cNvPr>
        <xdr:cNvPicPr/>
      </xdr:nvPicPr>
      <xdr:blipFill>
        <a:blip xmlns:r="http://schemas.openxmlformats.org/officeDocument/2006/relationships" r:embed="rId1"/>
        <a:stretch/>
      </xdr:blipFill>
      <xdr:spPr>
        <a:xfrm>
          <a:off x="17294040" y="181080"/>
          <a:ext cx="2293560" cy="4446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66600</xdr:colOff>
      <xdr:row>0</xdr:row>
      <xdr:rowOff>181080</xdr:rowOff>
    </xdr:from>
    <xdr:to>
      <xdr:col>13</xdr:col>
      <xdr:colOff>523800</xdr:colOff>
      <xdr:row>0</xdr:row>
      <xdr:rowOff>616110</xdr:rowOff>
    </xdr:to>
    <xdr:pic>
      <xdr:nvPicPr>
        <xdr:cNvPr id="30" name="Picture 1">
          <a:extLst>
            <a:ext uri="{FF2B5EF4-FFF2-40B4-BE49-F238E27FC236}">
              <a16:creationId xmlns:a16="http://schemas.microsoft.com/office/drawing/2014/main" id="{00000000-0008-0000-0700-00001E000000}"/>
            </a:ext>
          </a:extLst>
        </xdr:cNvPr>
        <xdr:cNvPicPr/>
      </xdr:nvPicPr>
      <xdr:blipFill>
        <a:blip xmlns:r="http://schemas.openxmlformats.org/officeDocument/2006/relationships" r:embed="rId1"/>
        <a:stretch/>
      </xdr:blipFill>
      <xdr:spPr>
        <a:xfrm>
          <a:off x="17313120" y="181080"/>
          <a:ext cx="2293560" cy="44460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38160</xdr:colOff>
      <xdr:row>0</xdr:row>
      <xdr:rowOff>171360</xdr:rowOff>
    </xdr:from>
    <xdr:to>
      <xdr:col>13</xdr:col>
      <xdr:colOff>495360</xdr:colOff>
      <xdr:row>0</xdr:row>
      <xdr:rowOff>596865</xdr:rowOff>
    </xdr:to>
    <xdr:pic>
      <xdr:nvPicPr>
        <xdr:cNvPr id="31" name="Picture 2">
          <a:extLst>
            <a:ext uri="{FF2B5EF4-FFF2-40B4-BE49-F238E27FC236}">
              <a16:creationId xmlns:a16="http://schemas.microsoft.com/office/drawing/2014/main" id="{00000000-0008-0000-0800-00001F000000}"/>
            </a:ext>
          </a:extLst>
        </xdr:cNvPr>
        <xdr:cNvPicPr/>
      </xdr:nvPicPr>
      <xdr:blipFill>
        <a:blip xmlns:r="http://schemas.openxmlformats.org/officeDocument/2006/relationships" r:embed="rId1"/>
        <a:stretch/>
      </xdr:blipFill>
      <xdr:spPr>
        <a:xfrm>
          <a:off x="17667720" y="171360"/>
          <a:ext cx="2293560" cy="44460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66600</xdr:colOff>
      <xdr:row>0</xdr:row>
      <xdr:rowOff>171360</xdr:rowOff>
    </xdr:from>
    <xdr:to>
      <xdr:col>13</xdr:col>
      <xdr:colOff>523800</xdr:colOff>
      <xdr:row>0</xdr:row>
      <xdr:rowOff>615915</xdr:rowOff>
    </xdr:to>
    <xdr:pic>
      <xdr:nvPicPr>
        <xdr:cNvPr id="32" name="Picture 1">
          <a:extLst>
            <a:ext uri="{FF2B5EF4-FFF2-40B4-BE49-F238E27FC236}">
              <a16:creationId xmlns:a16="http://schemas.microsoft.com/office/drawing/2014/main" id="{00000000-0008-0000-0900-000020000000}"/>
            </a:ext>
          </a:extLst>
        </xdr:cNvPr>
        <xdr:cNvPicPr/>
      </xdr:nvPicPr>
      <xdr:blipFill>
        <a:blip xmlns:r="http://schemas.openxmlformats.org/officeDocument/2006/relationships" r:embed="rId1"/>
        <a:stretch/>
      </xdr:blipFill>
      <xdr:spPr>
        <a:xfrm>
          <a:off x="17313120" y="171360"/>
          <a:ext cx="2293560" cy="44460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cohs.ca/oshanswers/ergonomics/lighting/lighting_survey.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ontariopubliclibraryguidelines.ca/wp-content/uploads/2021/12/4.3-Midland-Financial-Reports.pdf" TargetMode="External"/><Relationship Id="rId13" Type="http://schemas.openxmlformats.org/officeDocument/2006/relationships/hyperlink" Target="https://ontariopubliclibraryguidelines.ca/wp-content/uploads/2021/12/6.4-AODA-Training.pdf" TargetMode="External"/><Relationship Id="rId3" Type="http://schemas.openxmlformats.org/officeDocument/2006/relationships/hyperlink" Target="https://resources.olservice.ca/policies-procedures/samples" TargetMode="External"/><Relationship Id="rId7" Type="http://schemas.openxmlformats.org/officeDocument/2006/relationships/hyperlink" Target="https://ontariopubliclibraryguidelines.ca/wp-content/uploads/2021/12/4.2-Grand-Valley-Financial-Statement.xlsx" TargetMode="External"/><Relationship Id="rId12" Type="http://schemas.openxmlformats.org/officeDocument/2006/relationships/hyperlink" Target="https://ontariopubliclibraryguidelines.ca/wp-content/uploads/2021/12/6.1-Blue-Mountains-Duties-of-Board.pdf" TargetMode="External"/><Relationship Id="rId17" Type="http://schemas.openxmlformats.org/officeDocument/2006/relationships/drawing" Target="../drawings/drawing3.xml"/><Relationship Id="rId2" Type="http://schemas.openxmlformats.org/officeDocument/2006/relationships/hyperlink" Target="https://olservice.ca/index.php/sample-policies" TargetMode="External"/><Relationship Id="rId16" Type="http://schemas.openxmlformats.org/officeDocument/2006/relationships/printerSettings" Target="../printerSettings/printerSettings1.bin"/><Relationship Id="rId1" Type="http://schemas.openxmlformats.org/officeDocument/2006/relationships/hyperlink" Target="https://resources.olservice.ca/policies-procedures/samples" TargetMode="External"/><Relationship Id="rId6" Type="http://schemas.openxmlformats.org/officeDocument/2006/relationships/hyperlink" Target="https://ontariopubliclibraryguidelines.ca/wp-content/uploads/2021/12/4.1-Prince-Edward-Library-OPS-2020-Budget.xlsx" TargetMode="External"/><Relationship Id="rId11" Type="http://schemas.openxmlformats.org/officeDocument/2006/relationships/hyperlink" Target="https://ontariopubliclibraryguidelines.ca/wp-content/uploads/2021/12/5.2-Blue-Mountains-Informing-Council.pdf" TargetMode="External"/><Relationship Id="rId5" Type="http://schemas.openxmlformats.org/officeDocument/2006/relationships/hyperlink" Target="https://ontariopubliclibraryguidelines.ca/wp-content/uploads/2021/12/3.2-Blue-Mountains-Year-in-Review.pdf" TargetMode="External"/><Relationship Id="rId15" Type="http://schemas.openxmlformats.org/officeDocument/2006/relationships/hyperlink" Target="https://ontariopubliclibraryguidelines.ca/wp-content/uploads/2021/12/3.1-Blue-Mountains-Review-of-Plans.pdf" TargetMode="External"/><Relationship Id="rId10" Type="http://schemas.openxmlformats.org/officeDocument/2006/relationships/hyperlink" Target="https://resources.olservice.ca/policies-procedures/samples" TargetMode="External"/><Relationship Id="rId4" Type="http://schemas.openxmlformats.org/officeDocument/2006/relationships/hyperlink" Target="https://resources.olservice.ca/policies-procedures/samples" TargetMode="External"/><Relationship Id="rId9" Type="http://schemas.openxmlformats.org/officeDocument/2006/relationships/hyperlink" Target="https://ontariopubliclibraryguidelines.ca/wp-content/uploads/2021/12/4.4-Blue-Mountains-Financial-Reports-to-Gov.pdf" TargetMode="External"/><Relationship Id="rId14" Type="http://schemas.openxmlformats.org/officeDocument/2006/relationships/hyperlink" Target="https://www.olservice.ca/gov-hub"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ontariopubliclibraryguidelines.ca/wp-content/uploads/2021/12/11.3-Blue-Mountains-Tech-Inventory.pdf" TargetMode="External"/><Relationship Id="rId13" Type="http://schemas.openxmlformats.org/officeDocument/2006/relationships/hyperlink" Target="https://ontariopubliclibraryguidelines.ca/wp-content/uploads/2021/12/8.1-Blue-Mountains-Collection-Evaluation.pdf" TargetMode="External"/><Relationship Id="rId3" Type="http://schemas.openxmlformats.org/officeDocument/2006/relationships/hyperlink" Target="https://ontariopubliclibraryguidelines.ca/wp-content/uploads/2021/12/8.5-Collection-Maintenance-West-Perth.docx" TargetMode="External"/><Relationship Id="rId7" Type="http://schemas.openxmlformats.org/officeDocument/2006/relationships/hyperlink" Target="https://ontariopubliclibraryguidelines.ca/wp-content/uploads/2021/12/11.2-Tech-Training-Plan.pdf" TargetMode="External"/><Relationship Id="rId12" Type="http://schemas.openxmlformats.org/officeDocument/2006/relationships/hyperlink" Target="https://ontariopubliclibraryguidelines.ca/wp-content/uploads/2021/12/8.5-Blue-Mountains-Inventory.pdf" TargetMode="External"/><Relationship Id="rId2" Type="http://schemas.openxmlformats.org/officeDocument/2006/relationships/hyperlink" Target="https://ontariopubliclibraryguidelines.ca/wp-content/uploads/2021/12/7.5-Performance-Measures-Blue-Mountains.pdf" TargetMode="External"/><Relationship Id="rId1" Type="http://schemas.openxmlformats.org/officeDocument/2006/relationships/hyperlink" Target="https://ontariopubliclibraryguidelines.ca/wp-content/uploads/2021/12/7.2-Blue-Mountains-Community-Analysis.pdf" TargetMode="External"/><Relationship Id="rId6" Type="http://schemas.openxmlformats.org/officeDocument/2006/relationships/hyperlink" Target="https://ontariopubliclibraryguidelines.ca/wp-content/uploads/2021/12/11.1-Blue-Mountains-Tech-Plan.pdf" TargetMode="External"/><Relationship Id="rId11" Type="http://schemas.openxmlformats.org/officeDocument/2006/relationships/hyperlink" Target="https://ontariopubliclibraryguidelines.ca/wp-content/uploads/2021/12/8.4-Centre-Hastings-Collection-Development-Plan.pdf" TargetMode="External"/><Relationship Id="rId5" Type="http://schemas.openxmlformats.org/officeDocument/2006/relationships/hyperlink" Target="https://ontariopubliclibraryguidelines.ca/wp-content/uploads/2021/12/10.3-Program-Evaluation.pdf" TargetMode="External"/><Relationship Id="rId15" Type="http://schemas.openxmlformats.org/officeDocument/2006/relationships/drawing" Target="../drawings/drawing4.xml"/><Relationship Id="rId10" Type="http://schemas.openxmlformats.org/officeDocument/2006/relationships/hyperlink" Target="https://ontariopubliclibraryguidelines.ca/wp-content/uploads/2021/12/11.5-Blue-Mountains-Business-Continuity.pdf" TargetMode="External"/><Relationship Id="rId4" Type="http://schemas.openxmlformats.org/officeDocument/2006/relationships/hyperlink" Target="https://ontariopubliclibraryguidelines.ca/wp-content/uploads/2021/12/10.2-Blue-Mountains-Program-Plan-2019.xlsx" TargetMode="External"/><Relationship Id="rId9" Type="http://schemas.openxmlformats.org/officeDocument/2006/relationships/hyperlink" Target="https://ontariopubliclibraryguidelines.ca/wp-content/uploads/2021/12/11.4-Blue-Mountains-Tech-Budget.pdf" TargetMode="External"/><Relationship Id="rId14" Type="http://schemas.openxmlformats.org/officeDocument/2006/relationships/hyperlink" Target="https://ontariopubliclibraryguidelines.ca/wp-content/uploads/2023/01/7.2-Branch-Profiles-June-2021.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sources.olservice.ca/policies-procedures/samples" TargetMode="External"/><Relationship Id="rId13" Type="http://schemas.openxmlformats.org/officeDocument/2006/relationships/hyperlink" Target="https://resources.olservice.ca/policies-procedures/samples" TargetMode="External"/><Relationship Id="rId18" Type="http://schemas.openxmlformats.org/officeDocument/2006/relationships/hyperlink" Target="https://resources.olservice.ca/policies-procedures/samples" TargetMode="External"/><Relationship Id="rId3" Type="http://schemas.openxmlformats.org/officeDocument/2006/relationships/hyperlink" Target="https://resources.olservice.ca/policies-procedures/samples" TargetMode="External"/><Relationship Id="rId21" Type="http://schemas.openxmlformats.org/officeDocument/2006/relationships/hyperlink" Target="https://resources.olservice.ca/policies-procedures/samples" TargetMode="External"/><Relationship Id="rId7" Type="http://schemas.openxmlformats.org/officeDocument/2006/relationships/hyperlink" Target="https://resources.olservice.ca/policies-procedures/samples" TargetMode="External"/><Relationship Id="rId12" Type="http://schemas.openxmlformats.org/officeDocument/2006/relationships/hyperlink" Target="https://resources.olservice.ca/policies-procedures/samples" TargetMode="External"/><Relationship Id="rId17" Type="http://schemas.openxmlformats.org/officeDocument/2006/relationships/hyperlink" Target="https://resources.olservice.ca/policies-procedures/samples" TargetMode="External"/><Relationship Id="rId2" Type="http://schemas.openxmlformats.org/officeDocument/2006/relationships/hyperlink" Target="https://ontariopubliclibraryguidelines.ca/wp-content/uploads/2021/12/12.2-Blue-Mountains-Work-Alone.pdf" TargetMode="External"/><Relationship Id="rId16" Type="http://schemas.openxmlformats.org/officeDocument/2006/relationships/hyperlink" Target="https://resources.olservice.ca/policies-procedures/samples" TargetMode="External"/><Relationship Id="rId20" Type="http://schemas.openxmlformats.org/officeDocument/2006/relationships/hyperlink" Target="https://www.ffpltc.ca/policy/operational/OP-04" TargetMode="External"/><Relationship Id="rId1" Type="http://schemas.openxmlformats.org/officeDocument/2006/relationships/hyperlink" Target="https://resources.olservice.ca/policies-procedures/samples" TargetMode="External"/><Relationship Id="rId6" Type="http://schemas.openxmlformats.org/officeDocument/2006/relationships/hyperlink" Target="https://resources.olservice.ca/policies-procedures/samples" TargetMode="External"/><Relationship Id="rId11" Type="http://schemas.openxmlformats.org/officeDocument/2006/relationships/hyperlink" Target="https://resources.olservice.ca/policies-procedures/samples" TargetMode="External"/><Relationship Id="rId5" Type="http://schemas.openxmlformats.org/officeDocument/2006/relationships/hyperlink" Target="https://resources.olservice.ca/policies-procedures/samples" TargetMode="External"/><Relationship Id="rId15" Type="http://schemas.openxmlformats.org/officeDocument/2006/relationships/hyperlink" Target="https://resources.olservice.ca/policies-procedures/samples" TargetMode="External"/><Relationship Id="rId23" Type="http://schemas.openxmlformats.org/officeDocument/2006/relationships/drawing" Target="../drawings/drawing5.xml"/><Relationship Id="rId10" Type="http://schemas.openxmlformats.org/officeDocument/2006/relationships/hyperlink" Target="https://resources.olservice.ca/policies-procedures/samples" TargetMode="External"/><Relationship Id="rId19" Type="http://schemas.openxmlformats.org/officeDocument/2006/relationships/hyperlink" Target="https://resources.olservice.ca/policies-procedures/samples" TargetMode="External"/><Relationship Id="rId4" Type="http://schemas.openxmlformats.org/officeDocument/2006/relationships/hyperlink" Target="https://resources.olservice.ca/policies-procedures/samples" TargetMode="External"/><Relationship Id="rId9" Type="http://schemas.openxmlformats.org/officeDocument/2006/relationships/hyperlink" Target="https://resources.olservice.ca/policies-procedures/samples" TargetMode="External"/><Relationship Id="rId14" Type="http://schemas.openxmlformats.org/officeDocument/2006/relationships/hyperlink" Target="https://resources.olservice.ca/policies-procedures/samples" TargetMode="External"/><Relationship Id="rId22" Type="http://schemas.openxmlformats.org/officeDocument/2006/relationships/hyperlink" Target="https://ontariopubliclibraryguidelines.ca/wp-content/uploads/2021/12/14.10-Indigenous-Blue-Mountain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ontariopubliclibraryguidelines.ca/wp-content/uploads/2021/12/18.4-PLAN-Workplace-Violence-_-Sexual-Violence-Program-Blue-Mountains.pdf" TargetMode="External"/><Relationship Id="rId2" Type="http://schemas.openxmlformats.org/officeDocument/2006/relationships/hyperlink" Target="https://www.ffpltc.ca/policy/governance/GOV-08" TargetMode="External"/><Relationship Id="rId1" Type="http://schemas.openxmlformats.org/officeDocument/2006/relationships/hyperlink" Target="https://www.ffpltc.ca/policy/human-resources/HR-07" TargetMode="External"/><Relationship Id="rId6" Type="http://schemas.openxmlformats.org/officeDocument/2006/relationships/drawing" Target="../drawings/drawing6.xml"/><Relationship Id="rId5" Type="http://schemas.openxmlformats.org/officeDocument/2006/relationships/hyperlink" Target="https://sp.ltc.gov.on.ca/sites/mol/drs/ca/Pages/default_en.aspx" TargetMode="External"/><Relationship Id="rId4" Type="http://schemas.openxmlformats.org/officeDocument/2006/relationships/hyperlink" Target="https://ontariopubliclibraryguidelines.ca/wp-content/uploads/2021/12/18.5-PLAN-Workplace-Discrimination-Program-Blue-Mountains.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aruplo.weebly.com/guidelines.html" TargetMode="External"/><Relationship Id="rId2" Type="http://schemas.openxmlformats.org/officeDocument/2006/relationships/hyperlink" Target="https://ontariopubliclibraryguidelines.ca/wp-content/uploads/2021/12/21.4-Blue-Mountains-Holds.pdf" TargetMode="External"/><Relationship Id="rId1" Type="http://schemas.openxmlformats.org/officeDocument/2006/relationships/hyperlink" Target="https://ontariopubliclibraryguidelines.ca/wp-content/uploads/2021/12/21.2-Blue-Mountains-Withdraws.pdf"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MJ36"/>
  <sheetViews>
    <sheetView zoomScale="145" zoomScaleNormal="145" zoomScalePageLayoutView="60" workbookViewId="0">
      <selection activeCell="R20" sqref="R20"/>
    </sheetView>
  </sheetViews>
  <sheetFormatPr defaultColWidth="9.1796875" defaultRowHeight="14.5" x14ac:dyDescent="0.35"/>
  <cols>
    <col min="1" max="1" width="3.81640625" style="1" customWidth="1"/>
    <col min="2" max="20" width="9.1796875" style="1"/>
    <col min="21" max="21" width="3.7265625" style="1" customWidth="1"/>
    <col min="22" max="1024" width="9.1796875" style="1"/>
  </cols>
  <sheetData>
    <row r="2" spans="2:20" x14ac:dyDescent="0.35">
      <c r="B2" s="2"/>
      <c r="C2" s="3"/>
      <c r="D2" s="3"/>
      <c r="E2" s="3"/>
      <c r="F2" s="3"/>
      <c r="G2" s="3"/>
      <c r="H2" s="3"/>
      <c r="I2" s="3"/>
      <c r="J2" s="3"/>
      <c r="K2" s="3"/>
      <c r="L2" s="3"/>
      <c r="M2" s="3"/>
      <c r="N2" s="3"/>
      <c r="O2" s="3"/>
      <c r="P2" s="3"/>
      <c r="Q2" s="3"/>
      <c r="R2" s="3"/>
      <c r="S2" s="3"/>
      <c r="T2" s="4"/>
    </row>
    <row r="3" spans="2:20" x14ac:dyDescent="0.35">
      <c r="B3" s="5"/>
      <c r="C3" s="6"/>
      <c r="D3" s="6"/>
      <c r="E3" s="6"/>
      <c r="F3" s="6"/>
      <c r="G3" s="6"/>
      <c r="H3" s="6"/>
      <c r="I3" s="6"/>
      <c r="J3" s="6"/>
      <c r="K3" s="6"/>
      <c r="L3" s="6"/>
      <c r="M3" s="6"/>
      <c r="N3" s="6"/>
      <c r="O3" s="6"/>
      <c r="P3" s="6"/>
      <c r="Q3" s="6"/>
      <c r="R3" s="6"/>
      <c r="S3" s="6"/>
      <c r="T3" s="7"/>
    </row>
    <row r="4" spans="2:20" ht="20" x14ac:dyDescent="0.4">
      <c r="B4" s="8" t="s">
        <v>0</v>
      </c>
      <c r="C4" s="6" t="s">
        <v>1</v>
      </c>
      <c r="D4" s="6"/>
      <c r="E4" s="6"/>
      <c r="F4" s="6"/>
      <c r="G4" s="6"/>
      <c r="H4" s="6"/>
      <c r="I4" s="6"/>
      <c r="J4" s="6"/>
      <c r="K4" s="6"/>
      <c r="L4" s="6"/>
      <c r="M4" s="6"/>
      <c r="N4" s="6"/>
      <c r="O4" s="6"/>
      <c r="P4" s="6"/>
      <c r="Q4" s="6"/>
      <c r="R4" s="6"/>
      <c r="S4" s="6"/>
      <c r="T4" s="7"/>
    </row>
    <row r="5" spans="2:20" x14ac:dyDescent="0.35">
      <c r="B5" s="5"/>
      <c r="C5" s="6"/>
      <c r="D5" s="6"/>
      <c r="E5" s="6"/>
      <c r="F5" s="6"/>
      <c r="G5" s="6"/>
      <c r="H5" s="6"/>
      <c r="I5" s="6"/>
      <c r="J5" s="6"/>
      <c r="K5" s="6"/>
      <c r="L5" s="6"/>
      <c r="M5" s="6"/>
      <c r="N5" s="6"/>
      <c r="O5" s="6"/>
      <c r="P5" s="6"/>
      <c r="Q5" s="6"/>
      <c r="R5" s="6"/>
      <c r="S5" s="6"/>
      <c r="T5" s="7"/>
    </row>
    <row r="6" spans="2:20" x14ac:dyDescent="0.35">
      <c r="B6" s="5"/>
      <c r="C6" s="6"/>
      <c r="D6" s="6"/>
      <c r="E6" s="6"/>
      <c r="F6" s="6"/>
      <c r="G6" s="6"/>
      <c r="H6" s="6"/>
      <c r="I6" s="6"/>
      <c r="J6" s="6"/>
      <c r="K6" s="6"/>
      <c r="L6" s="6"/>
      <c r="M6" s="6"/>
      <c r="N6" s="6"/>
      <c r="O6" s="6"/>
      <c r="P6" s="6"/>
      <c r="Q6" s="6"/>
      <c r="R6" s="6"/>
      <c r="S6" s="6"/>
      <c r="T6" s="7"/>
    </row>
    <row r="7" spans="2:20" x14ac:dyDescent="0.35">
      <c r="B7" s="5"/>
      <c r="C7" s="6"/>
      <c r="D7" s="6"/>
      <c r="E7" s="6"/>
      <c r="F7" s="6"/>
      <c r="G7" s="6"/>
      <c r="H7" s="6"/>
      <c r="I7" s="6"/>
      <c r="J7" s="6"/>
      <c r="K7" s="6"/>
      <c r="L7" s="6"/>
      <c r="M7" s="6"/>
      <c r="N7" s="6"/>
      <c r="O7" s="6"/>
      <c r="P7" s="6"/>
      <c r="Q7" s="6"/>
      <c r="R7" s="6"/>
      <c r="S7" s="6"/>
      <c r="T7" s="7"/>
    </row>
    <row r="8" spans="2:20" x14ac:dyDescent="0.35">
      <c r="B8" s="5"/>
      <c r="C8" s="6"/>
      <c r="D8" s="6"/>
      <c r="E8" s="6"/>
      <c r="F8" s="6"/>
      <c r="G8" s="6"/>
      <c r="H8" s="6"/>
      <c r="I8" s="6"/>
      <c r="J8" s="6"/>
      <c r="K8" s="6"/>
      <c r="L8" s="6"/>
      <c r="M8" s="6"/>
      <c r="N8" s="6"/>
      <c r="O8" s="6"/>
      <c r="P8" s="6"/>
      <c r="Q8" s="6"/>
      <c r="R8" s="6"/>
      <c r="S8" s="6"/>
      <c r="T8" s="7"/>
    </row>
    <row r="9" spans="2:20" ht="20" x14ac:dyDescent="0.4">
      <c r="B9" s="9" t="s">
        <v>2</v>
      </c>
      <c r="C9" s="6" t="s">
        <v>3</v>
      </c>
      <c r="D9" s="6"/>
      <c r="E9" s="6"/>
      <c r="F9" s="6"/>
      <c r="G9" s="6"/>
      <c r="H9" s="6"/>
      <c r="I9" s="6"/>
      <c r="J9" s="6"/>
      <c r="K9" s="6"/>
      <c r="L9" s="6"/>
      <c r="M9" s="6"/>
      <c r="N9" s="6"/>
      <c r="O9" s="6"/>
      <c r="P9" s="6"/>
      <c r="Q9" s="6"/>
      <c r="R9" s="6"/>
      <c r="S9" s="6"/>
      <c r="T9" s="7"/>
    </row>
    <row r="10" spans="2:20" x14ac:dyDescent="0.35">
      <c r="B10" s="5"/>
      <c r="C10" s="6" t="s">
        <v>4</v>
      </c>
      <c r="D10" s="6"/>
      <c r="E10" s="6"/>
      <c r="F10" s="6"/>
      <c r="G10" s="6"/>
      <c r="H10" s="6"/>
      <c r="I10" s="6"/>
      <c r="J10" s="6"/>
      <c r="K10" s="6"/>
      <c r="L10" s="6"/>
      <c r="M10" s="6"/>
      <c r="N10" s="6"/>
      <c r="O10" s="6"/>
      <c r="P10" s="6"/>
      <c r="Q10" s="6"/>
      <c r="R10" s="6"/>
      <c r="S10" s="6"/>
      <c r="T10" s="7"/>
    </row>
    <row r="11" spans="2:20" x14ac:dyDescent="0.35">
      <c r="B11" s="5"/>
      <c r="C11" s="225"/>
      <c r="D11" s="225"/>
      <c r="E11" s="225"/>
      <c r="F11" s="225"/>
      <c r="G11" s="225"/>
      <c r="H11" s="225"/>
      <c r="I11" s="225"/>
      <c r="J11" s="225"/>
      <c r="K11" s="225"/>
      <c r="L11" s="225"/>
      <c r="M11" s="225"/>
      <c r="N11" s="6"/>
      <c r="O11" s="6"/>
      <c r="P11" s="6"/>
      <c r="Q11" s="6"/>
      <c r="R11" s="6"/>
      <c r="S11" s="6"/>
      <c r="T11" s="7"/>
    </row>
    <row r="12" spans="2:20" x14ac:dyDescent="0.35">
      <c r="B12" s="5"/>
      <c r="C12" s="225"/>
      <c r="D12" s="225"/>
      <c r="E12" s="225"/>
      <c r="F12" s="225"/>
      <c r="G12" s="225"/>
      <c r="H12" s="225"/>
      <c r="I12" s="225"/>
      <c r="J12" s="225"/>
      <c r="K12" s="225"/>
      <c r="L12" s="225"/>
      <c r="M12" s="225"/>
      <c r="N12" s="6"/>
      <c r="O12" s="6"/>
      <c r="P12" s="6"/>
      <c r="Q12" s="6"/>
      <c r="R12" s="6"/>
      <c r="S12" s="6"/>
      <c r="T12" s="7"/>
    </row>
    <row r="13" spans="2:20" x14ac:dyDescent="0.35">
      <c r="B13" s="5"/>
      <c r="C13" s="225"/>
      <c r="D13" s="225"/>
      <c r="E13" s="225"/>
      <c r="F13" s="225"/>
      <c r="G13" s="225"/>
      <c r="H13" s="225"/>
      <c r="I13" s="225"/>
      <c r="J13" s="225"/>
      <c r="K13" s="225"/>
      <c r="L13" s="225"/>
      <c r="M13" s="225"/>
      <c r="N13" s="6"/>
      <c r="O13" s="6"/>
      <c r="P13" s="6"/>
      <c r="Q13" s="6"/>
      <c r="R13" s="6"/>
      <c r="S13" s="6"/>
      <c r="T13" s="7"/>
    </row>
    <row r="14" spans="2:20" x14ac:dyDescent="0.35">
      <c r="B14" s="5"/>
      <c r="C14" s="225"/>
      <c r="D14" s="225"/>
      <c r="E14" s="225"/>
      <c r="F14" s="225"/>
      <c r="G14" s="225"/>
      <c r="H14" s="225"/>
      <c r="I14" s="225"/>
      <c r="J14" s="225"/>
      <c r="K14" s="225"/>
      <c r="L14" s="225"/>
      <c r="M14" s="225"/>
      <c r="N14" s="6"/>
      <c r="O14" s="6"/>
      <c r="P14" s="6"/>
      <c r="Q14" s="6"/>
      <c r="R14" s="6"/>
      <c r="S14" s="6"/>
      <c r="T14" s="7"/>
    </row>
    <row r="15" spans="2:20" x14ac:dyDescent="0.35">
      <c r="B15" s="5"/>
      <c r="C15" s="225"/>
      <c r="D15" s="225"/>
      <c r="E15" s="225"/>
      <c r="F15" s="225"/>
      <c r="G15" s="225"/>
      <c r="H15" s="225"/>
      <c r="I15" s="225"/>
      <c r="J15" s="225"/>
      <c r="K15" s="225"/>
      <c r="L15" s="225"/>
      <c r="M15" s="225"/>
      <c r="N15" s="6"/>
      <c r="O15" s="6"/>
      <c r="P15" s="6"/>
      <c r="Q15" s="6"/>
      <c r="R15" s="6"/>
      <c r="S15" s="6"/>
      <c r="T15" s="7"/>
    </row>
    <row r="16" spans="2:20" x14ac:dyDescent="0.35">
      <c r="B16" s="5"/>
      <c r="C16" s="225"/>
      <c r="D16" s="225"/>
      <c r="E16" s="225"/>
      <c r="F16" s="225"/>
      <c r="G16" s="225"/>
      <c r="H16" s="225"/>
      <c r="I16" s="225"/>
      <c r="J16" s="225"/>
      <c r="K16" s="225"/>
      <c r="L16" s="225"/>
      <c r="M16" s="225"/>
      <c r="N16" s="6"/>
      <c r="O16" s="6"/>
      <c r="P16" s="6"/>
      <c r="Q16" s="6"/>
      <c r="R16" s="6"/>
      <c r="S16" s="6"/>
      <c r="T16" s="7"/>
    </row>
    <row r="17" spans="2:20" x14ac:dyDescent="0.35">
      <c r="B17" s="5"/>
      <c r="C17" s="225"/>
      <c r="D17" s="225"/>
      <c r="E17" s="225"/>
      <c r="F17" s="225"/>
      <c r="G17" s="225"/>
      <c r="H17" s="225"/>
      <c r="I17" s="225"/>
      <c r="J17" s="225"/>
      <c r="K17" s="225"/>
      <c r="L17" s="225"/>
      <c r="M17" s="225"/>
      <c r="N17" s="6"/>
      <c r="O17" s="6"/>
      <c r="P17" s="6"/>
      <c r="Q17" s="6"/>
      <c r="R17" s="6"/>
      <c r="S17" s="6"/>
      <c r="T17" s="7"/>
    </row>
    <row r="18" spans="2:20" ht="20" x14ac:dyDescent="0.4">
      <c r="B18" s="8" t="s">
        <v>5</v>
      </c>
      <c r="C18" s="6" t="s">
        <v>6</v>
      </c>
      <c r="D18" s="6"/>
      <c r="E18" s="6"/>
      <c r="F18" s="6"/>
      <c r="G18" s="6"/>
      <c r="H18" s="6"/>
      <c r="I18" s="6"/>
      <c r="J18" s="6"/>
      <c r="K18" s="6"/>
      <c r="L18" s="6"/>
      <c r="M18" s="6"/>
      <c r="N18" s="6"/>
      <c r="O18" s="6"/>
      <c r="P18" s="6"/>
      <c r="Q18" s="6"/>
      <c r="R18" s="6"/>
      <c r="S18" s="6"/>
      <c r="T18" s="7"/>
    </row>
    <row r="19" spans="2:20" x14ac:dyDescent="0.35">
      <c r="B19" s="5"/>
      <c r="C19" s="6"/>
      <c r="D19" s="6"/>
      <c r="E19" s="6"/>
      <c r="F19" s="6"/>
      <c r="G19" s="6"/>
      <c r="H19" s="6"/>
      <c r="I19" s="6"/>
      <c r="J19" s="6"/>
      <c r="K19" s="6"/>
      <c r="L19" s="6"/>
      <c r="M19" s="6"/>
      <c r="N19" s="6"/>
      <c r="O19" s="6"/>
      <c r="P19" s="6"/>
      <c r="Q19" s="6"/>
      <c r="R19" s="6"/>
      <c r="S19" s="6"/>
      <c r="T19" s="7"/>
    </row>
    <row r="20" spans="2:20" x14ac:dyDescent="0.35">
      <c r="B20" s="5"/>
      <c r="C20" s="6"/>
      <c r="D20" s="6"/>
      <c r="E20" s="6"/>
      <c r="F20" s="6"/>
      <c r="G20" s="6"/>
      <c r="H20" s="6"/>
      <c r="I20" s="6"/>
      <c r="J20" s="6"/>
      <c r="K20" s="6"/>
      <c r="L20" s="6"/>
      <c r="M20" s="6"/>
      <c r="N20" s="6"/>
      <c r="O20" s="6"/>
      <c r="P20" s="6"/>
      <c r="Q20" s="6"/>
      <c r="R20" s="6"/>
      <c r="S20" s="6"/>
      <c r="T20" s="7"/>
    </row>
    <row r="21" spans="2:20" x14ac:dyDescent="0.35">
      <c r="B21" s="5"/>
      <c r="C21" s="6"/>
      <c r="D21" s="6"/>
      <c r="E21" s="6"/>
      <c r="F21" s="6"/>
      <c r="G21" s="6"/>
      <c r="H21" s="6"/>
      <c r="I21" s="6"/>
      <c r="J21" s="6"/>
      <c r="K21" s="6"/>
      <c r="L21" s="6"/>
      <c r="M21" s="6"/>
      <c r="N21" s="6"/>
      <c r="O21" s="6"/>
      <c r="P21" s="6"/>
      <c r="Q21" s="6"/>
      <c r="R21" s="6"/>
      <c r="S21" s="6"/>
      <c r="T21" s="7"/>
    </row>
    <row r="22" spans="2:20" x14ac:dyDescent="0.35">
      <c r="B22" s="5"/>
      <c r="C22" s="6"/>
      <c r="D22" s="6"/>
      <c r="E22" s="6"/>
      <c r="F22" s="6"/>
      <c r="G22" s="6"/>
      <c r="H22" s="6"/>
      <c r="I22" s="6"/>
      <c r="J22" s="6"/>
      <c r="K22" s="6"/>
      <c r="L22" s="6"/>
      <c r="M22" s="6"/>
      <c r="N22" s="6"/>
      <c r="O22" s="6"/>
      <c r="P22" s="6"/>
      <c r="Q22" s="6"/>
      <c r="R22" s="6"/>
      <c r="S22" s="6"/>
      <c r="T22" s="7"/>
    </row>
    <row r="23" spans="2:20" x14ac:dyDescent="0.35">
      <c r="B23" s="5"/>
      <c r="C23" s="6"/>
      <c r="D23" s="6"/>
      <c r="E23" s="6"/>
      <c r="F23" s="6"/>
      <c r="G23" s="6"/>
      <c r="H23" s="6"/>
      <c r="I23" s="6"/>
      <c r="J23" s="6"/>
      <c r="K23" s="6"/>
      <c r="L23" s="6"/>
      <c r="M23" s="6"/>
      <c r="N23" s="6"/>
      <c r="O23" s="6"/>
      <c r="P23" s="6"/>
      <c r="Q23" s="6"/>
      <c r="R23" s="6"/>
      <c r="S23" s="6"/>
      <c r="T23" s="7"/>
    </row>
    <row r="24" spans="2:20" x14ac:dyDescent="0.35">
      <c r="B24" s="5"/>
      <c r="C24" s="6"/>
      <c r="D24" s="6"/>
      <c r="E24" s="6"/>
      <c r="F24" s="6"/>
      <c r="G24" s="6"/>
      <c r="H24" s="6"/>
      <c r="I24" s="6"/>
      <c r="J24" s="6"/>
      <c r="K24" s="6"/>
      <c r="L24" s="6"/>
      <c r="M24" s="6"/>
      <c r="N24" s="6"/>
      <c r="O24" s="6"/>
      <c r="P24" s="6"/>
      <c r="Q24" s="6"/>
      <c r="R24" s="6"/>
      <c r="S24" s="6"/>
      <c r="T24" s="7"/>
    </row>
    <row r="25" spans="2:20" x14ac:dyDescent="0.35">
      <c r="B25" s="5"/>
      <c r="C25" s="6"/>
      <c r="D25" s="6"/>
      <c r="E25" s="6"/>
      <c r="F25" s="6"/>
      <c r="G25" s="6"/>
      <c r="H25" s="6"/>
      <c r="I25" s="6"/>
      <c r="J25" s="6"/>
      <c r="K25" s="6"/>
      <c r="L25" s="6"/>
      <c r="M25" s="6"/>
      <c r="N25" s="6"/>
      <c r="O25" s="6"/>
      <c r="P25" s="6"/>
      <c r="Q25" s="6"/>
      <c r="R25" s="6"/>
      <c r="S25" s="6"/>
      <c r="T25" s="7"/>
    </row>
    <row r="26" spans="2:20" x14ac:dyDescent="0.35">
      <c r="B26" s="5"/>
      <c r="C26" s="6"/>
      <c r="D26" s="6"/>
      <c r="E26" s="6"/>
      <c r="F26" s="6"/>
      <c r="G26" s="6"/>
      <c r="H26" s="6"/>
      <c r="I26" s="6"/>
      <c r="J26" s="6"/>
      <c r="K26" s="6"/>
      <c r="L26" s="6"/>
      <c r="M26" s="6"/>
      <c r="N26" s="6"/>
      <c r="O26" s="6"/>
      <c r="P26" s="6"/>
      <c r="Q26" s="6"/>
      <c r="R26" s="6"/>
      <c r="S26" s="6"/>
      <c r="T26" s="7"/>
    </row>
    <row r="27" spans="2:20" x14ac:dyDescent="0.35">
      <c r="B27" s="5"/>
      <c r="C27" s="6"/>
      <c r="D27" s="6"/>
      <c r="E27" s="6"/>
      <c r="F27" s="6"/>
      <c r="G27" s="6"/>
      <c r="H27" s="6"/>
      <c r="I27" s="6"/>
      <c r="J27" s="6"/>
      <c r="K27" s="6"/>
      <c r="L27" s="6"/>
      <c r="M27" s="6"/>
      <c r="N27" s="6"/>
      <c r="O27" s="6"/>
      <c r="P27" s="6"/>
      <c r="Q27" s="6"/>
      <c r="R27" s="6"/>
      <c r="S27" s="6"/>
      <c r="T27" s="7"/>
    </row>
    <row r="28" spans="2:20" x14ac:dyDescent="0.35">
      <c r="B28" s="5"/>
      <c r="C28" s="6"/>
      <c r="D28" s="6"/>
      <c r="E28" s="6"/>
      <c r="F28" s="6"/>
      <c r="G28" s="6"/>
      <c r="H28" s="6"/>
      <c r="I28" s="6"/>
      <c r="J28" s="6"/>
      <c r="K28" s="6"/>
      <c r="L28" s="6"/>
      <c r="M28" s="6"/>
      <c r="N28" s="6"/>
      <c r="O28" s="6"/>
      <c r="P28" s="6"/>
      <c r="Q28" s="6"/>
      <c r="R28" s="6"/>
      <c r="S28" s="6"/>
      <c r="T28" s="7"/>
    </row>
    <row r="29" spans="2:20" x14ac:dyDescent="0.35">
      <c r="B29" s="5"/>
      <c r="C29" s="6"/>
      <c r="D29" s="6"/>
      <c r="E29" s="6"/>
      <c r="F29" s="6"/>
      <c r="G29" s="6"/>
      <c r="H29" s="6"/>
      <c r="I29" s="6"/>
      <c r="J29" s="6"/>
      <c r="K29" s="6"/>
      <c r="L29" s="6"/>
      <c r="M29" s="6"/>
      <c r="N29" s="6"/>
      <c r="O29" s="6"/>
      <c r="P29" s="6"/>
      <c r="Q29" s="6"/>
      <c r="R29" s="6"/>
      <c r="S29" s="6"/>
      <c r="T29" s="7"/>
    </row>
    <row r="30" spans="2:20" x14ac:dyDescent="0.35">
      <c r="B30" s="5"/>
      <c r="C30" s="6"/>
      <c r="D30" s="6"/>
      <c r="E30" s="6"/>
      <c r="F30" s="6"/>
      <c r="G30" s="6"/>
      <c r="H30" s="6"/>
      <c r="I30" s="6"/>
      <c r="J30" s="6"/>
      <c r="K30" s="6"/>
      <c r="L30" s="6"/>
      <c r="M30" s="6"/>
      <c r="N30" s="6"/>
      <c r="O30" s="6"/>
      <c r="P30" s="6"/>
      <c r="Q30" s="6"/>
      <c r="R30" s="6"/>
      <c r="S30" s="6"/>
      <c r="T30" s="7"/>
    </row>
    <row r="31" spans="2:20" x14ac:dyDescent="0.35">
      <c r="B31" s="5"/>
      <c r="C31" s="6"/>
      <c r="D31" s="6"/>
      <c r="E31" s="6"/>
      <c r="F31" s="6"/>
      <c r="G31" s="6"/>
      <c r="H31" s="6"/>
      <c r="I31" s="6"/>
      <c r="J31" s="6"/>
      <c r="K31" s="6"/>
      <c r="L31" s="6"/>
      <c r="M31" s="6"/>
      <c r="N31" s="6"/>
      <c r="O31" s="6"/>
      <c r="P31" s="6"/>
      <c r="Q31" s="6"/>
      <c r="R31" s="6"/>
      <c r="S31" s="6"/>
      <c r="T31" s="7"/>
    </row>
    <row r="32" spans="2:20" x14ac:dyDescent="0.35">
      <c r="B32" s="5"/>
      <c r="C32" s="6"/>
      <c r="D32" s="6"/>
      <c r="E32" s="6"/>
      <c r="F32" s="6"/>
      <c r="G32" s="6"/>
      <c r="H32" s="6"/>
      <c r="I32" s="6"/>
      <c r="J32" s="6"/>
      <c r="K32" s="6"/>
      <c r="L32" s="6"/>
      <c r="M32" s="6"/>
      <c r="N32" s="6"/>
      <c r="O32" s="6"/>
      <c r="P32" s="6"/>
      <c r="Q32" s="6"/>
      <c r="R32" s="6"/>
      <c r="S32" s="6"/>
      <c r="T32" s="7"/>
    </row>
    <row r="33" spans="2:20" x14ac:dyDescent="0.35">
      <c r="B33" s="5"/>
      <c r="C33" s="6"/>
      <c r="D33" s="6"/>
      <c r="E33" s="6"/>
      <c r="F33" s="6"/>
      <c r="G33" s="6"/>
      <c r="H33" s="6"/>
      <c r="I33" s="6"/>
      <c r="J33" s="6"/>
      <c r="K33" s="6"/>
      <c r="L33" s="6"/>
      <c r="M33" s="6"/>
      <c r="N33" s="6"/>
      <c r="O33" s="6"/>
      <c r="P33" s="6"/>
      <c r="Q33" s="6"/>
      <c r="R33" s="6"/>
      <c r="S33" s="6"/>
      <c r="T33" s="7"/>
    </row>
    <row r="34" spans="2:20" x14ac:dyDescent="0.35">
      <c r="B34" s="5"/>
      <c r="C34" s="6"/>
      <c r="D34" s="6"/>
      <c r="E34" s="6"/>
      <c r="F34" s="6"/>
      <c r="G34" s="6"/>
      <c r="H34" s="6"/>
      <c r="I34" s="6"/>
      <c r="J34" s="6"/>
      <c r="K34" s="6"/>
      <c r="L34" s="6"/>
      <c r="M34" s="6"/>
      <c r="N34" s="6"/>
      <c r="O34" s="6"/>
      <c r="P34" s="6"/>
      <c r="Q34" s="6"/>
      <c r="R34" s="6"/>
      <c r="S34" s="6"/>
      <c r="T34" s="7"/>
    </row>
    <row r="35" spans="2:20" x14ac:dyDescent="0.35">
      <c r="B35" s="5"/>
      <c r="C35" s="6"/>
      <c r="D35" s="6"/>
      <c r="E35" s="6"/>
      <c r="F35" s="6"/>
      <c r="G35" s="6"/>
      <c r="H35" s="6"/>
      <c r="I35" s="6"/>
      <c r="J35" s="6"/>
      <c r="K35" s="6"/>
      <c r="L35" s="6"/>
      <c r="M35" s="6"/>
      <c r="N35" s="6"/>
      <c r="O35" s="6"/>
      <c r="P35" s="6"/>
      <c r="Q35" s="6"/>
      <c r="R35" s="6"/>
      <c r="S35" s="6"/>
      <c r="T35" s="7"/>
    </row>
    <row r="36" spans="2:20" x14ac:dyDescent="0.35">
      <c r="B36" s="10"/>
      <c r="C36" s="11"/>
      <c r="D36" s="11"/>
      <c r="E36" s="11"/>
      <c r="F36" s="11"/>
      <c r="G36" s="11"/>
      <c r="H36" s="11"/>
      <c r="I36" s="11"/>
      <c r="J36" s="11"/>
      <c r="K36" s="11"/>
      <c r="L36" s="11"/>
      <c r="M36" s="11"/>
      <c r="N36" s="11"/>
      <c r="O36" s="11"/>
      <c r="P36" s="11"/>
      <c r="Q36" s="11"/>
      <c r="R36" s="11"/>
      <c r="S36" s="11"/>
      <c r="T36" s="12"/>
    </row>
  </sheetData>
  <mergeCells count="1">
    <mergeCell ref="C11:M17"/>
  </mergeCells>
  <printOptions horizontalCentered="1"/>
  <pageMargins left="0.7" right="0.7" top="0.75" bottom="0.75" header="0.511811023622047" footer="0.511811023622047"/>
  <pageSetup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8"/>
  <sheetViews>
    <sheetView zoomScaleNormal="100" zoomScalePageLayoutView="60" workbookViewId="0">
      <selection activeCell="C27" sqref="C27"/>
    </sheetView>
  </sheetViews>
  <sheetFormatPr defaultColWidth="8.7265625" defaultRowHeight="14.5" x14ac:dyDescent="0.35"/>
  <cols>
    <col min="1" max="1" width="5.81640625" style="84" customWidth="1"/>
    <col min="2" max="2" width="75.7265625" style="148" customWidth="1"/>
    <col min="3" max="3" width="75.7265625" customWidth="1"/>
    <col min="4" max="4" width="10.54296875" style="35" customWidth="1"/>
    <col min="5" max="6" width="14.1796875" style="35" customWidth="1"/>
    <col min="7" max="7" width="24.81640625" style="36" customWidth="1"/>
    <col min="8" max="8" width="14.1796875" style="35" customWidth="1"/>
    <col min="9" max="10" width="24.81640625" style="36" customWidth="1"/>
  </cols>
  <sheetData>
    <row r="1" spans="1:14" ht="48" x14ac:dyDescent="0.35">
      <c r="A1" s="85"/>
      <c r="B1" s="144" t="s">
        <v>510</v>
      </c>
      <c r="C1" s="39" t="s">
        <v>511</v>
      </c>
      <c r="D1" s="39" t="s">
        <v>200</v>
      </c>
      <c r="E1" s="39" t="s">
        <v>201</v>
      </c>
      <c r="F1" s="39" t="s">
        <v>507</v>
      </c>
      <c r="G1" s="39" t="s">
        <v>508</v>
      </c>
      <c r="H1" s="39" t="s">
        <v>202</v>
      </c>
      <c r="I1" s="39" t="s">
        <v>203</v>
      </c>
      <c r="J1" s="39" t="s">
        <v>204</v>
      </c>
      <c r="K1" s="6"/>
      <c r="L1" s="6"/>
      <c r="M1" s="6"/>
      <c r="N1" s="6"/>
    </row>
    <row r="2" spans="1:14" ht="15.5" x14ac:dyDescent="0.35">
      <c r="A2" s="92"/>
      <c r="B2" s="41" t="s">
        <v>443</v>
      </c>
      <c r="C2" s="89"/>
      <c r="D2" s="97"/>
      <c r="E2" s="97"/>
      <c r="F2" s="97"/>
      <c r="G2" s="98"/>
      <c r="H2" s="97"/>
      <c r="I2" s="98"/>
      <c r="J2" s="98"/>
      <c r="K2" s="6"/>
      <c r="L2" s="6"/>
      <c r="M2" s="6"/>
      <c r="N2" s="6"/>
    </row>
    <row r="3" spans="1:14" ht="43.5" x14ac:dyDescent="0.35">
      <c r="A3" s="46">
        <v>27.1</v>
      </c>
      <c r="B3" s="103" t="s">
        <v>444</v>
      </c>
      <c r="C3" s="101"/>
      <c r="D3" s="48" t="s">
        <v>212</v>
      </c>
      <c r="E3" s="49"/>
      <c r="F3" s="49"/>
      <c r="G3" s="50"/>
      <c r="H3" s="49"/>
      <c r="I3" s="50"/>
      <c r="J3" s="50"/>
    </row>
    <row r="4" spans="1:14" ht="29" x14ac:dyDescent="0.35">
      <c r="A4" s="46">
        <v>27.2</v>
      </c>
      <c r="B4" s="103" t="s">
        <v>445</v>
      </c>
      <c r="C4" s="101"/>
      <c r="D4" s="48"/>
      <c r="E4" s="49"/>
      <c r="F4" s="49"/>
      <c r="G4" s="50"/>
      <c r="H4" s="49"/>
      <c r="I4" s="50"/>
      <c r="J4" s="50"/>
    </row>
    <row r="5" spans="1:14" ht="29" x14ac:dyDescent="0.35">
      <c r="A5" s="46">
        <v>27.3</v>
      </c>
      <c r="B5" s="103" t="s">
        <v>446</v>
      </c>
      <c r="C5" s="101"/>
      <c r="D5" s="48"/>
      <c r="E5" s="49"/>
      <c r="F5" s="49"/>
      <c r="G5" s="50"/>
      <c r="H5" s="49"/>
      <c r="I5" s="50"/>
      <c r="J5" s="50"/>
    </row>
    <row r="6" spans="1:14" ht="72.5" x14ac:dyDescent="0.35">
      <c r="A6" s="46">
        <v>27.4</v>
      </c>
      <c r="B6" s="103" t="s">
        <v>447</v>
      </c>
      <c r="C6" s="101"/>
      <c r="D6" s="48"/>
      <c r="E6" s="49"/>
      <c r="F6" s="49"/>
      <c r="G6" s="50"/>
      <c r="H6" s="49"/>
      <c r="I6" s="50"/>
      <c r="J6" s="50"/>
    </row>
    <row r="7" spans="1:14" ht="29" x14ac:dyDescent="0.35">
      <c r="A7" s="46">
        <v>27.5</v>
      </c>
      <c r="B7" s="103" t="s">
        <v>448</v>
      </c>
      <c r="C7" s="101"/>
      <c r="D7" s="48"/>
      <c r="E7" s="49"/>
      <c r="F7" s="49"/>
      <c r="G7" s="50"/>
      <c r="H7" s="49"/>
      <c r="I7" s="50"/>
      <c r="J7" s="50"/>
    </row>
    <row r="8" spans="1:14" ht="43.5" x14ac:dyDescent="0.35">
      <c r="A8" s="46">
        <v>27.6</v>
      </c>
      <c r="B8" s="103" t="s">
        <v>449</v>
      </c>
      <c r="C8" s="101"/>
      <c r="D8" s="48" t="s">
        <v>212</v>
      </c>
      <c r="E8" s="49"/>
      <c r="F8" s="49"/>
      <c r="G8" s="50"/>
      <c r="H8" s="49"/>
      <c r="I8" s="50"/>
      <c r="J8" s="50"/>
    </row>
    <row r="9" spans="1:14" ht="15.5" x14ac:dyDescent="0.35">
      <c r="A9" s="75"/>
      <c r="B9" s="76" t="s">
        <v>450</v>
      </c>
      <c r="C9" s="76"/>
      <c r="D9" s="77"/>
      <c r="E9" s="78"/>
      <c r="F9" s="78"/>
      <c r="G9" s="79"/>
      <c r="H9" s="78"/>
      <c r="I9" s="79"/>
      <c r="J9" s="79"/>
    </row>
    <row r="10" spans="1:14" ht="29" x14ac:dyDescent="0.35">
      <c r="A10" s="46">
        <v>28.1</v>
      </c>
      <c r="B10" s="103" t="s">
        <v>451</v>
      </c>
      <c r="C10" s="125" t="s">
        <v>452</v>
      </c>
      <c r="D10" s="48"/>
      <c r="E10" s="49"/>
      <c r="F10" s="49"/>
      <c r="G10" s="50"/>
      <c r="H10" s="49"/>
      <c r="I10" s="50"/>
      <c r="J10" s="50"/>
    </row>
    <row r="11" spans="1:14" ht="29" x14ac:dyDescent="0.35">
      <c r="A11" s="46">
        <v>28.2</v>
      </c>
      <c r="B11" s="103" t="s">
        <v>453</v>
      </c>
      <c r="C11" s="101"/>
      <c r="D11" s="48"/>
      <c r="E11" s="49"/>
      <c r="F11" s="49"/>
      <c r="G11" s="50"/>
      <c r="H11" s="49"/>
      <c r="I11" s="50"/>
      <c r="J11" s="50"/>
    </row>
    <row r="12" spans="1:14" ht="43.5" x14ac:dyDescent="0.35">
      <c r="A12" s="46">
        <v>28.3</v>
      </c>
      <c r="B12" s="103" t="s">
        <v>454</v>
      </c>
      <c r="C12" s="101"/>
      <c r="D12" s="48"/>
      <c r="E12" s="49"/>
      <c r="F12" s="49"/>
      <c r="G12" s="50"/>
      <c r="H12" s="49"/>
      <c r="I12" s="50"/>
      <c r="J12" s="50"/>
    </row>
    <row r="13" spans="1:14" ht="72.5" x14ac:dyDescent="0.35">
      <c r="A13" s="46">
        <v>28.4</v>
      </c>
      <c r="B13" s="103" t="s">
        <v>455</v>
      </c>
      <c r="C13" s="125" t="s">
        <v>456</v>
      </c>
      <c r="D13" s="48"/>
      <c r="E13" s="49"/>
      <c r="F13" s="49"/>
      <c r="G13" s="50"/>
      <c r="H13" s="49"/>
      <c r="I13" s="50"/>
      <c r="J13" s="50"/>
    </row>
    <row r="14" spans="1:14" ht="58" x14ac:dyDescent="0.35">
      <c r="A14" s="46">
        <v>28.5</v>
      </c>
      <c r="B14" s="103" t="s">
        <v>457</v>
      </c>
      <c r="C14" s="101"/>
      <c r="D14" s="48"/>
      <c r="E14" s="49"/>
      <c r="F14" s="49"/>
      <c r="G14" s="50"/>
      <c r="H14" s="49"/>
      <c r="I14" s="50"/>
      <c r="J14" s="50"/>
    </row>
    <row r="15" spans="1:14" ht="29" x14ac:dyDescent="0.35">
      <c r="A15" s="46">
        <v>28.6</v>
      </c>
      <c r="B15" s="103" t="s">
        <v>458</v>
      </c>
      <c r="C15" s="101"/>
      <c r="D15" s="48"/>
      <c r="E15" s="49"/>
      <c r="F15" s="49"/>
      <c r="G15" s="50"/>
      <c r="H15" s="49"/>
      <c r="I15" s="50"/>
      <c r="J15" s="50"/>
    </row>
    <row r="16" spans="1:14" ht="43.5" x14ac:dyDescent="0.35">
      <c r="A16" s="46">
        <v>28.7</v>
      </c>
      <c r="B16" s="103" t="s">
        <v>459</v>
      </c>
      <c r="C16" s="101"/>
      <c r="D16" s="48"/>
      <c r="E16" s="49"/>
      <c r="F16" s="49"/>
      <c r="G16" s="50"/>
      <c r="H16" s="49"/>
      <c r="I16" s="50"/>
      <c r="J16" s="50"/>
    </row>
    <row r="17" spans="1:10" ht="29" x14ac:dyDescent="0.35">
      <c r="A17" s="46">
        <v>28.8</v>
      </c>
      <c r="B17" s="124" t="s">
        <v>460</v>
      </c>
      <c r="C17" s="141" t="s">
        <v>461</v>
      </c>
      <c r="D17" s="48"/>
      <c r="E17" s="49"/>
      <c r="F17" s="49"/>
      <c r="G17" s="50"/>
      <c r="H17" s="49"/>
      <c r="I17" s="50"/>
      <c r="J17" s="50"/>
    </row>
    <row r="18" spans="1:10" ht="58" x14ac:dyDescent="0.35">
      <c r="A18" s="46">
        <v>28.9</v>
      </c>
      <c r="B18" s="145" t="s">
        <v>462</v>
      </c>
      <c r="C18" s="125" t="s">
        <v>463</v>
      </c>
      <c r="D18" s="48"/>
      <c r="E18" s="49"/>
      <c r="F18" s="49"/>
      <c r="G18" s="50"/>
      <c r="H18" s="49"/>
      <c r="I18" s="212" t="s">
        <v>506</v>
      </c>
      <c r="J18" s="50"/>
    </row>
    <row r="19" spans="1:10" ht="29" x14ac:dyDescent="0.35">
      <c r="A19" s="46" t="s">
        <v>183</v>
      </c>
      <c r="B19" s="124" t="s">
        <v>464</v>
      </c>
      <c r="C19" s="141" t="s">
        <v>519</v>
      </c>
      <c r="D19" s="48"/>
      <c r="E19" s="49"/>
      <c r="F19" s="49"/>
      <c r="G19" s="50"/>
      <c r="H19" s="49"/>
      <c r="I19" s="50"/>
      <c r="J19" s="50"/>
    </row>
    <row r="20" spans="1:10" ht="29" x14ac:dyDescent="0.35">
      <c r="A20" s="46">
        <v>28.11</v>
      </c>
      <c r="B20" s="124" t="s">
        <v>465</v>
      </c>
      <c r="C20" s="141" t="s">
        <v>466</v>
      </c>
      <c r="D20" s="48"/>
      <c r="E20" s="49"/>
      <c r="F20" s="49"/>
      <c r="G20" s="50"/>
      <c r="H20" s="49"/>
      <c r="I20" s="50"/>
      <c r="J20" s="50"/>
    </row>
    <row r="21" spans="1:10" ht="15.5" x14ac:dyDescent="0.35">
      <c r="A21" s="75"/>
      <c r="B21" s="76" t="s">
        <v>467</v>
      </c>
      <c r="C21" s="76"/>
      <c r="D21" s="77"/>
      <c r="E21" s="78"/>
      <c r="F21" s="78"/>
      <c r="G21" s="79"/>
      <c r="H21" s="78"/>
      <c r="I21" s="79"/>
      <c r="J21" s="79"/>
    </row>
    <row r="22" spans="1:10" x14ac:dyDescent="0.35">
      <c r="A22" s="46">
        <v>29.1</v>
      </c>
      <c r="B22" s="103" t="s">
        <v>468</v>
      </c>
      <c r="C22" s="101"/>
      <c r="D22" s="48" t="s">
        <v>212</v>
      </c>
      <c r="E22" s="49"/>
      <c r="F22" s="49"/>
      <c r="G22" s="50"/>
      <c r="H22" s="49"/>
      <c r="I22" s="50"/>
      <c r="J22" s="50"/>
    </row>
    <row r="23" spans="1:10" ht="29" x14ac:dyDescent="0.35">
      <c r="A23" s="46">
        <v>29.2</v>
      </c>
      <c r="B23" s="149" t="s">
        <v>469</v>
      </c>
      <c r="C23" s="125" t="s">
        <v>470</v>
      </c>
      <c r="D23" s="48"/>
      <c r="E23" s="49"/>
      <c r="F23" s="49"/>
      <c r="G23" s="50"/>
      <c r="H23" s="49"/>
      <c r="I23" s="50"/>
      <c r="J23" s="50"/>
    </row>
    <row r="24" spans="1:10" x14ac:dyDescent="0.35">
      <c r="A24" s="155">
        <v>29.3</v>
      </c>
      <c r="B24" s="154" t="s">
        <v>503</v>
      </c>
      <c r="C24" s="140"/>
      <c r="D24" s="48"/>
      <c r="E24" s="49"/>
      <c r="F24" s="49"/>
      <c r="G24" s="50"/>
      <c r="H24" s="49"/>
      <c r="I24" s="50"/>
      <c r="J24" s="50"/>
    </row>
    <row r="25" spans="1:10" x14ac:dyDescent="0.35">
      <c r="A25" s="46">
        <v>29.4</v>
      </c>
      <c r="B25" s="146" t="s">
        <v>471</v>
      </c>
      <c r="C25" s="101"/>
      <c r="D25" s="48"/>
      <c r="E25" s="49"/>
      <c r="F25" s="49"/>
      <c r="G25" s="50"/>
      <c r="H25" s="49"/>
      <c r="I25" s="50"/>
      <c r="J25" s="50"/>
    </row>
    <row r="26" spans="1:10" x14ac:dyDescent="0.35">
      <c r="A26" s="46">
        <v>29.5</v>
      </c>
      <c r="B26" s="103" t="s">
        <v>472</v>
      </c>
      <c r="C26" s="101"/>
      <c r="D26" s="48"/>
      <c r="E26" s="49"/>
      <c r="F26" s="49"/>
      <c r="G26" s="50"/>
      <c r="H26" s="49"/>
      <c r="I26" s="50"/>
      <c r="J26" s="50"/>
    </row>
    <row r="27" spans="1:10" x14ac:dyDescent="0.35">
      <c r="A27" s="46">
        <v>29.6</v>
      </c>
      <c r="B27" s="103" t="s">
        <v>473</v>
      </c>
      <c r="C27" s="101"/>
      <c r="D27" s="48"/>
      <c r="E27" s="49"/>
      <c r="F27" s="49"/>
      <c r="G27" s="50"/>
      <c r="H27" s="49"/>
      <c r="I27" s="50"/>
      <c r="J27" s="50"/>
    </row>
    <row r="28" spans="1:10" ht="29" x14ac:dyDescent="0.35">
      <c r="A28" s="46">
        <v>29.7</v>
      </c>
      <c r="B28" s="103" t="s">
        <v>474</v>
      </c>
      <c r="C28" s="125" t="s">
        <v>475</v>
      </c>
      <c r="D28" s="48"/>
      <c r="E28" s="49"/>
      <c r="F28" s="49"/>
      <c r="G28" s="50"/>
      <c r="H28" s="49"/>
      <c r="I28" s="50"/>
      <c r="J28" s="50"/>
    </row>
    <row r="29" spans="1:10" ht="43.5" x14ac:dyDescent="0.35">
      <c r="A29" s="46">
        <v>29.8</v>
      </c>
      <c r="B29" s="103" t="s">
        <v>476</v>
      </c>
      <c r="C29" s="125" t="s">
        <v>520</v>
      </c>
      <c r="D29" s="48"/>
      <c r="E29" s="49"/>
      <c r="F29" s="49"/>
      <c r="G29" s="50"/>
      <c r="H29" s="49"/>
      <c r="I29" s="50"/>
      <c r="J29" s="50"/>
    </row>
    <row r="30" spans="1:10" ht="15.5" x14ac:dyDescent="0.35">
      <c r="A30" s="75"/>
      <c r="B30" s="76" t="s">
        <v>477</v>
      </c>
      <c r="C30" s="76"/>
      <c r="D30" s="77"/>
      <c r="E30" s="78"/>
      <c r="F30" s="78"/>
      <c r="G30" s="79"/>
      <c r="H30" s="78"/>
      <c r="I30" s="79"/>
      <c r="J30" s="79"/>
    </row>
    <row r="31" spans="1:10" ht="29" x14ac:dyDescent="0.35">
      <c r="A31" s="46">
        <v>30.1</v>
      </c>
      <c r="B31" s="103" t="s">
        <v>478</v>
      </c>
      <c r="C31" s="125" t="s">
        <v>479</v>
      </c>
      <c r="D31" s="48" t="s">
        <v>207</v>
      </c>
      <c r="E31" s="49"/>
      <c r="F31" s="49"/>
      <c r="G31" s="50"/>
      <c r="H31" s="49"/>
      <c r="I31" s="50"/>
      <c r="J31" s="50"/>
    </row>
    <row r="32" spans="1:10" ht="43.5" x14ac:dyDescent="0.35">
      <c r="A32" s="46">
        <v>30.2</v>
      </c>
      <c r="B32" s="103" t="s">
        <v>480</v>
      </c>
      <c r="C32" s="141" t="s">
        <v>521</v>
      </c>
      <c r="D32" s="48" t="s">
        <v>207</v>
      </c>
      <c r="E32" s="49"/>
      <c r="F32" s="49"/>
      <c r="G32" s="50"/>
      <c r="H32" s="49"/>
      <c r="I32" s="50"/>
      <c r="J32" s="50"/>
    </row>
    <row r="33" spans="1:10" ht="29" x14ac:dyDescent="0.35">
      <c r="A33" s="46">
        <v>30.3</v>
      </c>
      <c r="B33" s="103" t="s">
        <v>481</v>
      </c>
      <c r="C33" s="125" t="s">
        <v>522</v>
      </c>
      <c r="D33" s="48"/>
      <c r="E33" s="49"/>
      <c r="F33" s="49"/>
      <c r="G33" s="50"/>
      <c r="H33" s="49"/>
      <c r="I33" s="50"/>
      <c r="J33" s="50"/>
    </row>
    <row r="34" spans="1:10" ht="29" x14ac:dyDescent="0.35">
      <c r="A34" s="46">
        <v>30.4</v>
      </c>
      <c r="B34" s="103" t="s">
        <v>482</v>
      </c>
      <c r="C34" s="101"/>
      <c r="D34" s="48"/>
      <c r="E34" s="49"/>
      <c r="F34" s="49"/>
      <c r="G34" s="50"/>
      <c r="H34" s="49"/>
      <c r="I34" s="50"/>
      <c r="J34" s="50"/>
    </row>
    <row r="35" spans="1:10" ht="29" x14ac:dyDescent="0.35">
      <c r="A35" s="74">
        <v>30.5</v>
      </c>
      <c r="B35" s="124" t="s">
        <v>483</v>
      </c>
      <c r="C35" s="142" t="s">
        <v>484</v>
      </c>
      <c r="D35" s="48"/>
      <c r="E35" s="49"/>
      <c r="F35" s="49"/>
      <c r="G35" s="50"/>
      <c r="H35" s="49"/>
      <c r="I35" s="50"/>
      <c r="J35" s="50"/>
    </row>
    <row r="36" spans="1:10" x14ac:dyDescent="0.35">
      <c r="A36" s="90"/>
      <c r="B36" s="87"/>
      <c r="C36" s="59"/>
      <c r="D36" s="60"/>
      <c r="E36" s="60"/>
      <c r="F36" s="60"/>
      <c r="G36" s="61"/>
      <c r="H36" s="61"/>
      <c r="I36" s="61"/>
      <c r="J36" s="61"/>
    </row>
    <row r="37" spans="1:10" x14ac:dyDescent="0.35">
      <c r="A37" s="91"/>
      <c r="B37" s="88"/>
      <c r="C37" s="63"/>
      <c r="D37" s="64"/>
      <c r="E37" s="64"/>
      <c r="F37" s="64"/>
      <c r="G37" s="65"/>
    </row>
    <row r="38" spans="1:10" x14ac:dyDescent="0.35">
      <c r="A38" s="91"/>
      <c r="B38" s="88"/>
      <c r="C38" s="63"/>
      <c r="D38" s="64"/>
      <c r="E38" s="68"/>
      <c r="F38" s="68"/>
      <c r="G38" s="65"/>
    </row>
  </sheetData>
  <conditionalFormatting sqref="A3:J9 A10:D16 E10:J20 A17 D17 A18:D18 A19:A20 D19:D20 A21:J21 A22:D23 E22:J29 A24 D24 A25:D29 A30:J30 A31:D31 E31:J35 A32:B32 D32 A33:D34 A35 D35">
    <cfRule type="expression" dxfId="1" priority="1">
      <formula>AND($H3&gt;2,$E3="y")</formula>
    </cfRule>
    <cfRule type="expression" dxfId="0" priority="2">
      <formula>$E3="n"</formula>
    </cfRule>
  </conditionalFormatting>
  <dataValidations count="2">
    <dataValidation type="list" allowBlank="1" showInputMessage="1" showErrorMessage="1" errorTitle="Invalid Entry" error="Please input a number between 0 and 4 or make a selection from the drop down list." prompt="Please use the drop down to select a number where:_x000a_0 = no review_x000a_1 = minor review_x000a_4 = major review" sqref="H3:H8 H10:H20 H22:H29 H31:H35" xr:uid="{00000000-0002-0000-0900-000001000000}">
      <formula1>"0,1,2,3,4"</formula1>
      <formula2>0</formula2>
    </dataValidation>
    <dataValidation type="list" allowBlank="1" showInputMessage="1" showErrorMessage="1" errorTitle="Invalid entry" error="Please enter a &quot;y&quot; or &quot;n&quot;, or choose an option from the drop down. " prompt="Please indicate whether you have this policy by selecting an option from the drop down." sqref="E3:E8 E10:E20 E31:E35 E22:E29" xr:uid="{7170D7EC-6C32-42A3-9C27-A798D30CACFF}">
      <formula1>"Y,N,N/A"</formula1>
    </dataValidation>
  </dataValidations>
  <hyperlinks>
    <hyperlink ref="I18" r:id="rId1" location="section-4-hdr" xr:uid="{8A95C341-29EB-4B77-BDAB-A86AA4ECB05F}"/>
  </hyperlinks>
  <pageMargins left="0.7" right="0.7" top="0.75" bottom="0.75" header="0.511811023622047" footer="0.511811023622047"/>
  <pageSetup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19"/>
  <sheetViews>
    <sheetView zoomScaleNormal="100" zoomScalePageLayoutView="60" workbookViewId="0">
      <selection activeCell="G11" sqref="G11"/>
    </sheetView>
  </sheetViews>
  <sheetFormatPr defaultColWidth="9.1796875" defaultRowHeight="14.5" x14ac:dyDescent="0.35"/>
  <cols>
    <col min="1" max="2" width="4.453125" style="13" customWidth="1"/>
    <col min="3" max="3" width="40.7265625" style="13" customWidth="1"/>
    <col min="4" max="4" width="20.7265625" style="13" customWidth="1"/>
    <col min="5" max="5" width="20.453125" style="13" customWidth="1"/>
    <col min="6" max="6" width="10.26953125" style="13" customWidth="1"/>
    <col min="7" max="7" width="17.1796875" style="13" customWidth="1"/>
    <col min="8" max="8" width="8.26953125" style="13" customWidth="1"/>
    <col min="9" max="14" width="9.1796875" style="13"/>
    <col min="15" max="15" width="10.26953125" style="13" customWidth="1"/>
    <col min="16" max="16" width="0.54296875" style="13" customWidth="1"/>
    <col min="17" max="49" width="9.1796875" style="13"/>
    <col min="50" max="56" width="11.54296875" style="13" hidden="1" customWidth="1"/>
    <col min="57" max="84" width="9.1796875" style="13"/>
    <col min="85" max="85" width="11.54296875" style="13" hidden="1" customWidth="1"/>
    <col min="86" max="88" width="9.1796875" style="13"/>
    <col min="89" max="102" width="11.54296875" style="13" hidden="1" customWidth="1"/>
    <col min="103" max="104" width="9.1796875" style="13"/>
    <col min="105" max="105" width="11.54296875" style="13" hidden="1" customWidth="1"/>
    <col min="106" max="1024" width="9.1796875" style="13"/>
  </cols>
  <sheetData>
    <row r="2" spans="2:15" ht="16.5" customHeight="1" x14ac:dyDescent="0.35">
      <c r="B2" s="2"/>
      <c r="C2" s="3"/>
      <c r="D2" s="14"/>
      <c r="E2" s="3"/>
      <c r="F2" s="3"/>
      <c r="G2" s="3"/>
      <c r="H2" s="3"/>
      <c r="I2" s="3"/>
      <c r="J2" s="3"/>
      <c r="K2" s="3"/>
      <c r="L2" s="3"/>
      <c r="M2" s="3"/>
      <c r="N2" s="3"/>
      <c r="O2" s="4"/>
    </row>
    <row r="3" spans="2:15" ht="30.75" customHeight="1" x14ac:dyDescent="0.35">
      <c r="B3" s="15"/>
      <c r="C3" s="16" t="s">
        <v>7</v>
      </c>
      <c r="D3" s="17"/>
      <c r="E3" s="6"/>
      <c r="F3" s="6"/>
      <c r="G3" s="6"/>
      <c r="H3" s="6"/>
      <c r="I3" s="16" t="s">
        <v>8</v>
      </c>
      <c r="J3" s="6"/>
      <c r="K3" s="6"/>
      <c r="L3" s="6"/>
      <c r="M3" s="6"/>
      <c r="N3" s="6"/>
      <c r="O3" s="7"/>
    </row>
    <row r="4" spans="2:15" ht="92" x14ac:dyDescent="2">
      <c r="B4" s="5"/>
      <c r="C4" s="226" t="str">
        <f>IF(calculations!M10/calculations!N10&lt;0.6,"Poor",IF(AND(calculations!M10/calculations!N10&gt;=0.6,calculations!M10/calculations!N10&lt;0.75),"Fair",IF(AND(calculations!M10/calculations!N10&gt;=0.75,calculations!M10/calculations!N10&lt;=0.9),"Good","Excellent")))</f>
        <v>Poor</v>
      </c>
      <c r="D4" s="226"/>
      <c r="E4" s="6"/>
      <c r="F4" s="6"/>
      <c r="G4" s="6"/>
      <c r="H4" s="6"/>
      <c r="I4" s="6"/>
      <c r="J4" s="6"/>
      <c r="K4" s="6"/>
      <c r="L4" s="6"/>
      <c r="M4" s="6"/>
      <c r="N4" s="6"/>
      <c r="O4" s="7"/>
    </row>
    <row r="5" spans="2:15" ht="16.5" customHeight="1" x14ac:dyDescent="0.35">
      <c r="B5" s="5"/>
      <c r="C5" s="6"/>
      <c r="D5" s="6"/>
      <c r="E5" s="6"/>
      <c r="F5" s="6"/>
      <c r="G5" s="6"/>
      <c r="H5" s="6"/>
      <c r="I5" s="6"/>
      <c r="J5" s="6"/>
      <c r="K5" s="6"/>
      <c r="L5" s="6"/>
      <c r="M5" s="6"/>
      <c r="N5" s="6"/>
      <c r="O5" s="7"/>
    </row>
    <row r="6" spans="2:15" ht="16.5" customHeight="1" x14ac:dyDescent="0.35">
      <c r="B6" s="5"/>
      <c r="C6" s="6"/>
      <c r="D6" s="6"/>
      <c r="E6" s="6"/>
      <c r="F6" s="6"/>
      <c r="G6" s="6"/>
      <c r="H6" s="6"/>
      <c r="I6" s="6"/>
      <c r="J6" s="6"/>
      <c r="K6" s="6"/>
      <c r="L6" s="6"/>
      <c r="M6" s="6"/>
      <c r="N6" s="6"/>
      <c r="O6" s="7"/>
    </row>
    <row r="7" spans="2:15" ht="22.5" customHeight="1" x14ac:dyDescent="0.35">
      <c r="B7" s="5"/>
      <c r="C7" s="6"/>
      <c r="D7" s="6"/>
      <c r="E7" s="6"/>
      <c r="F7" s="6"/>
      <c r="G7" s="6"/>
      <c r="H7" s="6"/>
      <c r="I7" t="s">
        <v>9</v>
      </c>
      <c r="J7" s="6"/>
      <c r="K7" s="6" t="s">
        <v>10</v>
      </c>
      <c r="L7" s="6"/>
      <c r="M7" s="6"/>
      <c r="N7" s="6"/>
      <c r="O7" s="7"/>
    </row>
    <row r="8" spans="2:15" ht="20.25" customHeight="1" x14ac:dyDescent="0.35">
      <c r="B8" s="5"/>
      <c r="C8" s="6"/>
      <c r="D8" s="6"/>
      <c r="E8" s="6"/>
      <c r="F8" s="6"/>
      <c r="G8" s="6"/>
      <c r="H8" s="6"/>
      <c r="I8" s="6"/>
      <c r="J8" s="6"/>
      <c r="K8" s="6"/>
      <c r="L8" s="6"/>
      <c r="M8" s="6"/>
      <c r="N8" s="6"/>
      <c r="O8" s="7"/>
    </row>
    <row r="9" spans="2:15" ht="32.25" customHeight="1" x14ac:dyDescent="0.35">
      <c r="B9" s="5"/>
      <c r="C9" s="6"/>
      <c r="D9" s="227" t="s">
        <v>11</v>
      </c>
      <c r="E9" s="227"/>
      <c r="F9" s="6"/>
      <c r="G9" s="18"/>
      <c r="H9" s="6"/>
      <c r="I9" s="6"/>
      <c r="J9" s="6"/>
      <c r="K9" s="6"/>
      <c r="L9" s="6"/>
      <c r="M9" s="6"/>
      <c r="N9" s="6"/>
      <c r="O9" s="7"/>
    </row>
    <row r="10" spans="2:15" ht="24" customHeight="1" x14ac:dyDescent="0.35">
      <c r="B10" s="5"/>
      <c r="C10" s="6"/>
      <c r="D10" s="19" t="s">
        <v>12</v>
      </c>
      <c r="E10" s="19" t="s">
        <v>13</v>
      </c>
      <c r="F10" s="19" t="s">
        <v>14</v>
      </c>
      <c r="G10" s="119" t="s">
        <v>505</v>
      </c>
      <c r="H10" s="6"/>
      <c r="I10" s="6"/>
      <c r="J10" s="6"/>
      <c r="K10" s="6"/>
      <c r="L10" s="6"/>
      <c r="M10" s="6"/>
      <c r="N10" s="6"/>
      <c r="O10" s="7"/>
    </row>
    <row r="11" spans="2:15" ht="28.5" customHeight="1" x14ac:dyDescent="0.55000000000000004">
      <c r="B11" s="5"/>
      <c r="C11" s="20" t="s">
        <v>15</v>
      </c>
      <c r="D11" s="21" t="str">
        <f>CONCATENATE(calculations!E40," of ",calculations!A40)</f>
        <v>0 of 32</v>
      </c>
      <c r="E11" s="6"/>
      <c r="F11" s="21">
        <f>calculations!O3</f>
        <v>0</v>
      </c>
      <c r="G11" s="120" t="str">
        <f>CONCATENATE(calculations!AC40," of ",calculations!AB40)</f>
        <v>0 of 22</v>
      </c>
      <c r="H11" s="6"/>
      <c r="I11" s="6"/>
      <c r="J11" s="6"/>
      <c r="K11" s="6"/>
      <c r="L11" s="6"/>
      <c r="M11" s="6"/>
      <c r="N11" s="6"/>
      <c r="O11" s="7"/>
    </row>
    <row r="12" spans="2:15" ht="28.5" customHeight="1" x14ac:dyDescent="0.55000000000000004">
      <c r="B12" s="5"/>
      <c r="C12" s="22" t="s">
        <v>16</v>
      </c>
      <c r="D12" s="21" t="str">
        <f>CONCATENATE(calculations!E69," of ",calculations!A69)</f>
        <v>0 of 23</v>
      </c>
      <c r="E12" s="23"/>
      <c r="F12" s="21">
        <f>calculations!O4</f>
        <v>0</v>
      </c>
      <c r="G12" s="120" t="str">
        <f>CONCATENATE(calculations!AC69," of ",calculations!AB69)</f>
        <v>0 of 8</v>
      </c>
      <c r="H12" s="6"/>
      <c r="I12" s="6"/>
      <c r="J12" s="6"/>
      <c r="K12" s="6"/>
      <c r="L12" s="6"/>
      <c r="M12" s="6"/>
      <c r="N12" s="6"/>
      <c r="O12" s="7"/>
    </row>
    <row r="13" spans="2:15" ht="28.5" customHeight="1" x14ac:dyDescent="0.55000000000000004">
      <c r="B13" s="5"/>
      <c r="C13" s="22" t="s">
        <v>17</v>
      </c>
      <c r="D13" s="21" t="str">
        <f>CONCATENATE(calculations!E101," of ",calculations!A101)</f>
        <v>0 of 27</v>
      </c>
      <c r="E13" s="23"/>
      <c r="F13" s="21">
        <f>calculations!O5</f>
        <v>0</v>
      </c>
      <c r="G13" s="120" t="str">
        <f>CONCATENATE(calculations!AC101," of ",calculations!AB101)</f>
        <v>0 of 20</v>
      </c>
      <c r="H13" s="6"/>
      <c r="I13" s="6"/>
      <c r="J13" s="6"/>
      <c r="K13" s="6"/>
      <c r="L13" s="6"/>
      <c r="M13" s="6"/>
      <c r="N13" s="6"/>
      <c r="O13" s="7"/>
    </row>
    <row r="14" spans="2:15" ht="28.5" customHeight="1" x14ac:dyDescent="0.55000000000000004">
      <c r="B14" s="5"/>
      <c r="C14" s="22" t="s">
        <v>18</v>
      </c>
      <c r="D14" s="21" t="str">
        <f>CONCATENATE(calculations!E124," of ",calculations!A124)</f>
        <v>0 of 19</v>
      </c>
      <c r="E14" s="23"/>
      <c r="F14" s="21">
        <f>calculations!O6</f>
        <v>0</v>
      </c>
      <c r="G14" s="120" t="str">
        <f>CONCATENATE(calculations!AC124," of ",calculations!AB124)</f>
        <v>0 of 17</v>
      </c>
      <c r="H14" s="6"/>
      <c r="I14" s="6"/>
      <c r="J14" s="6"/>
      <c r="K14" s="6"/>
      <c r="L14" s="6"/>
      <c r="M14" s="6"/>
      <c r="N14" s="6"/>
      <c r="O14" s="7"/>
    </row>
    <row r="15" spans="2:15" ht="28.5" customHeight="1" x14ac:dyDescent="0.55000000000000004">
      <c r="B15" s="5"/>
      <c r="C15" s="22" t="s">
        <v>19</v>
      </c>
      <c r="D15" s="21" t="str">
        <f>CONCATENATE(calculations!E152," of ", calculations!A152)</f>
        <v>0 of 22</v>
      </c>
      <c r="E15" s="23"/>
      <c r="F15" s="21">
        <f>calculations!O7</f>
        <v>0</v>
      </c>
      <c r="G15" s="120" t="str">
        <f>CONCATENATE(calculations!AC152," of ",calculations!AB152)</f>
        <v>0 of 6</v>
      </c>
      <c r="H15" s="6"/>
      <c r="I15" s="6"/>
      <c r="J15" s="6"/>
      <c r="K15" s="6"/>
      <c r="L15" s="6"/>
      <c r="M15" s="6"/>
      <c r="N15" s="6"/>
      <c r="O15" s="7"/>
    </row>
    <row r="16" spans="2:15" ht="28.5" customHeight="1" x14ac:dyDescent="0.55000000000000004">
      <c r="B16" s="5"/>
      <c r="C16" s="22" t="s">
        <v>20</v>
      </c>
      <c r="D16" s="21" t="str">
        <f>CONCATENATE(calculations!E178," of ", calculations!A178)</f>
        <v>0 of 22</v>
      </c>
      <c r="E16" s="23"/>
      <c r="F16" s="21">
        <f>calculations!O8</f>
        <v>0</v>
      </c>
      <c r="G16" s="120" t="str">
        <f>CONCATENATE(calculations!AC178," of ",calculations!AB178)</f>
        <v>0 of 7</v>
      </c>
      <c r="H16" s="6"/>
      <c r="I16" s="6"/>
      <c r="J16" s="6"/>
      <c r="K16" s="6"/>
      <c r="L16" s="6"/>
      <c r="M16" s="6"/>
      <c r="N16" s="6"/>
      <c r="O16" s="7"/>
    </row>
    <row r="17" spans="2:15" ht="28.5" customHeight="1" x14ac:dyDescent="0.55000000000000004">
      <c r="B17" s="5"/>
      <c r="C17" s="22" t="s">
        <v>21</v>
      </c>
      <c r="D17" s="21" t="str">
        <f>CONCATENATE(calculations!E213," of ", calculations!A213)</f>
        <v>0 of 30</v>
      </c>
      <c r="E17" s="23"/>
      <c r="F17" s="21">
        <f>calculations!O9</f>
        <v>0</v>
      </c>
      <c r="G17" s="120" t="str">
        <f>CONCATENATE(calculations!AC213," of ",calculations!AB213)</f>
        <v>0 of 5</v>
      </c>
      <c r="H17" s="6"/>
      <c r="I17" s="6"/>
      <c r="J17" s="6"/>
      <c r="K17" s="6"/>
      <c r="L17" s="6"/>
      <c r="M17" s="6"/>
      <c r="N17" s="6"/>
      <c r="O17" s="7"/>
    </row>
    <row r="18" spans="2:15" ht="16.5" customHeight="1" x14ac:dyDescent="0.35">
      <c r="B18" s="5"/>
      <c r="C18" s="6"/>
      <c r="D18" s="6"/>
      <c r="E18" s="24"/>
      <c r="F18" s="6"/>
      <c r="G18" s="6"/>
      <c r="H18" s="6"/>
      <c r="I18" s="6"/>
      <c r="J18" s="6"/>
      <c r="K18" s="6"/>
      <c r="L18" s="6"/>
      <c r="M18" s="6"/>
      <c r="N18" s="6"/>
      <c r="O18" s="7"/>
    </row>
    <row r="19" spans="2:15" ht="16.5" customHeight="1" x14ac:dyDescent="0.35">
      <c r="B19" s="10"/>
      <c r="C19" s="11"/>
      <c r="D19" s="11"/>
      <c r="E19" s="11"/>
      <c r="F19" s="11"/>
      <c r="G19" s="11"/>
      <c r="H19" s="11"/>
      <c r="I19" s="11"/>
      <c r="J19" s="11"/>
      <c r="K19" s="11"/>
      <c r="L19" s="11"/>
      <c r="M19" s="11"/>
      <c r="N19" s="11"/>
      <c r="O19" s="12"/>
    </row>
  </sheetData>
  <mergeCells count="2">
    <mergeCell ref="C4:D4"/>
    <mergeCell ref="D9:E9"/>
  </mergeCells>
  <conditionalFormatting sqref="C4:D4">
    <cfRule type="containsText" dxfId="43" priority="10" operator="containsText" text="Poor">
      <formula>NOT(ISERROR(SEARCH("Poor",C4)))</formula>
    </cfRule>
    <cfRule type="containsText" dxfId="42" priority="11" operator="containsText" text="Fair">
      <formula>NOT(ISERROR(SEARCH("Fair",C4)))</formula>
    </cfRule>
    <cfRule type="containsText" dxfId="41" priority="12" operator="containsText" text="Good">
      <formula>NOT(ISERROR(SEARCH("Good",C4)))</formula>
    </cfRule>
    <cfRule type="containsText" dxfId="40" priority="13" operator="containsText" text="Excellent">
      <formula>NOT(ISERROR(SEARCH("Excellent",C4)))</formula>
    </cfRule>
  </conditionalFormatting>
  <conditionalFormatting sqref="C11:G17">
    <cfRule type="expression" dxfId="38" priority="8">
      <formula>$F11&lt;0.9</formula>
    </cfRule>
  </conditionalFormatting>
  <printOptions horizontalCentered="1"/>
  <pageMargins left="0.5" right="0.5" top="1" bottom="1" header="0.511811023622047" footer="0.51180555555555596"/>
  <pageSetup scale="64" orientation="landscape" horizontalDpi="300" verticalDpi="300"/>
  <headerFooter>
    <oddFooter>&amp;L&amp;D&amp;ROPLG- Mandatory Guidelines Audit</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7" id="{2AB7FA4F-FFCA-4449-8383-B7B7711E7462}">
            <xm:f>NOT(calculations!$AA$40=calculations!$AC$40)</xm:f>
            <x14:dxf>
              <fill>
                <patternFill>
                  <bgColor theme="5" tint="0.79998168889431442"/>
                </patternFill>
              </fill>
            </x14:dxf>
          </x14:cfRule>
          <xm:sqref>C11:G11 F12:F17</xm:sqref>
        </x14:conditionalFormatting>
        <x14:conditionalFormatting xmlns:xm="http://schemas.microsoft.com/office/excel/2006/main">
          <x14:cfRule type="expression" priority="6" id="{FF179AD0-D1A9-4B22-B887-B4F077D10BC6}">
            <xm:f>NOT(calculations!$AA$74=calculations!$AC$74)</xm:f>
            <x14:dxf>
              <fill>
                <patternFill>
                  <bgColor theme="5" tint="0.79998168889431442"/>
                </patternFill>
              </fill>
            </x14:dxf>
          </x14:cfRule>
          <xm:sqref>C12:G12</xm:sqref>
        </x14:conditionalFormatting>
        <x14:conditionalFormatting xmlns:xm="http://schemas.microsoft.com/office/excel/2006/main">
          <x14:cfRule type="expression" priority="5" id="{2E851093-56DD-4709-ACD3-3B45BAC89EB9}">
            <xm:f>NOT(calculations!$AA$103=calculations!$AC$103)</xm:f>
            <x14:dxf>
              <fill>
                <patternFill>
                  <bgColor theme="5" tint="0.79998168889431442"/>
                </patternFill>
              </fill>
            </x14:dxf>
          </x14:cfRule>
          <xm:sqref>C13:G13</xm:sqref>
        </x14:conditionalFormatting>
        <x14:conditionalFormatting xmlns:xm="http://schemas.microsoft.com/office/excel/2006/main">
          <x14:cfRule type="expression" priority="4" id="{04E1B356-A90F-4A11-B0EA-993A6AB8D022}">
            <xm:f>NOT(calculations!$AA$158=calculations!$AC$158)</xm:f>
            <x14:dxf>
              <fill>
                <patternFill>
                  <bgColor theme="5" tint="0.79998168889431442"/>
                </patternFill>
              </fill>
            </x14:dxf>
          </x14:cfRule>
          <xm:sqref>C15:G15</xm:sqref>
        </x14:conditionalFormatting>
        <x14:conditionalFormatting xmlns:xm="http://schemas.microsoft.com/office/excel/2006/main">
          <x14:cfRule type="expression" priority="3" id="{C3621B7F-D83E-4566-8F4E-312FD1650ABE}">
            <xm:f>NOT(calculations!$AA$186=calculations!$AC$186)</xm:f>
            <x14:dxf>
              <fill>
                <patternFill>
                  <bgColor theme="5" tint="0.79998168889431442"/>
                </patternFill>
              </fill>
            </x14:dxf>
          </x14:cfRule>
          <xm:sqref>C16:G16</xm:sqref>
        </x14:conditionalFormatting>
        <x14:conditionalFormatting xmlns:xm="http://schemas.microsoft.com/office/excel/2006/main">
          <x14:cfRule type="expression" priority="2" id="{A037F437-6C94-439C-A9AB-9D33FFD2F473}">
            <xm:f>NOT(calculations!$AA$221=calculations!$AC$221)</xm:f>
            <x14:dxf>
              <fill>
                <patternFill>
                  <bgColor theme="5" tint="0.79998168889431442"/>
                </patternFill>
              </fill>
            </x14:dxf>
          </x14:cfRule>
          <xm:sqref>C17:G17</xm:sqref>
        </x14:conditionalFormatting>
        <x14:conditionalFormatting xmlns:xm="http://schemas.microsoft.com/office/excel/2006/main">
          <x14:cfRule type="expression" priority="1" id="{D813B9A7-10B7-4B9B-B77F-329E040D7547}">
            <xm:f>NOT(calculations!$AA$74=calculations!$AC$74)</xm:f>
            <x14:dxf>
              <fill>
                <patternFill>
                  <bgColor theme="5" tint="0.79998168889431442"/>
                </patternFill>
              </fill>
            </x14:dxf>
          </x14:cfRule>
          <xm:sqref>G13</xm:sqref>
        </x14:conditionalFormatting>
      </x14:conditionalFormattings>
    </ext>
    <ext xmlns:x14="http://schemas.microsoft.com/office/spreadsheetml/2009/9/main" uri="{05C60535-1F16-4fd2-B633-F4F36F0B64E0}">
      <x14:sparklineGroups xmlns:xm="http://schemas.microsoft.com/office/excel/2006/main">
        <x14:sparklineGroup type="column" displayEmptyCellsAs="gap" xr2:uid="{ED2161E2-951E-4B7C-8D31-906D8D9526A7}">
          <x14:colorSeries rgb="FF376092"/>
          <x14:colorNegative rgb="FFD00000"/>
          <x14:colorAxis rgb="FF000000"/>
          <x14:colorMarkers rgb="FFD00000"/>
          <x14:colorFirst rgb="FFD00000"/>
          <x14:colorLast rgb="FFD00000"/>
          <x14:colorHigh rgb="FFD00000"/>
          <x14:colorLow rgb="FFD00000"/>
          <x14:sparklines>
            <x14:sparkline>
              <xm:f>calculations!F40:I40</xm:f>
              <xm:sqref>E11</xm:sqref>
            </x14:sparkline>
          </x14:sparklines>
        </x14:sparklineGroup>
        <x14:sparklineGroup type="column" displayEmptyCellsAs="gap" xr2:uid="{09961BE4-5373-4CB0-BB2A-7E9E725A0897}">
          <x14:colorSeries rgb="FF376092"/>
          <x14:colorNegative rgb="FFD00000"/>
          <x14:colorAxis rgb="FF000000"/>
          <x14:colorMarkers rgb="FFD00000"/>
          <x14:colorFirst rgb="FFD00000"/>
          <x14:colorLast rgb="FFD00000"/>
          <x14:colorHigh rgb="FFD00000"/>
          <x14:colorLow rgb="FFD00000"/>
          <x14:sparklines>
            <x14:sparkline>
              <xm:f>calculations!F69:I69</xm:f>
              <xm:sqref>E12</xm:sqref>
            </x14:sparkline>
          </x14:sparklines>
        </x14:sparklineGroup>
        <x14:sparklineGroup type="column" displayEmptyCellsAs="gap" xr2:uid="{ACFECF7B-E86A-40B4-A413-FBEE29B568F0}">
          <x14:colorSeries rgb="FF376092"/>
          <x14:colorNegative rgb="FFD00000"/>
          <x14:colorAxis rgb="FF000000"/>
          <x14:colorMarkers rgb="FFD00000"/>
          <x14:colorFirst rgb="FFD00000"/>
          <x14:colorLast rgb="FFD00000"/>
          <x14:colorHigh rgb="FFD00000"/>
          <x14:colorLow rgb="FFD00000"/>
          <x14:sparklines>
            <x14:sparkline>
              <xm:f>calculations!F124:I124</xm:f>
              <xm:sqref>E14</xm:sqref>
            </x14:sparkline>
          </x14:sparklines>
        </x14:sparklineGroup>
        <x14:sparklineGroup type="column" displayEmptyCellsAs="gap" xr2:uid="{A9404A7A-B200-4D5B-8356-8DED4F8267A1}">
          <x14:colorSeries rgb="FF376092"/>
          <x14:colorNegative rgb="FFD00000"/>
          <x14:colorAxis rgb="FF000000"/>
          <x14:colorMarkers rgb="FFD00000"/>
          <x14:colorFirst rgb="FFD00000"/>
          <x14:colorLast rgb="FFD00000"/>
          <x14:colorHigh rgb="FFD00000"/>
          <x14:colorLow rgb="FFD00000"/>
          <x14:sparklines>
            <x14:sparkline>
              <xm:f>calculations!F152:I152</xm:f>
              <xm:sqref>E15</xm:sqref>
            </x14:sparkline>
          </x14:sparklines>
        </x14:sparklineGroup>
        <x14:sparklineGroup type="column" displayEmptyCellsAs="gap" xr2:uid="{90802CE1-975D-4B8E-B5C9-4656DB462520}">
          <x14:colorSeries rgb="FF376092"/>
          <x14:colorNegative rgb="FFD00000"/>
          <x14:colorAxis rgb="FF000000"/>
          <x14:colorMarkers rgb="FFD00000"/>
          <x14:colorFirst rgb="FFD00000"/>
          <x14:colorLast rgb="FFD00000"/>
          <x14:colorHigh rgb="FFD00000"/>
          <x14:colorLow rgb="FFD00000"/>
          <x14:sparklines>
            <x14:sparkline>
              <xm:f>calculations!F178:I178</xm:f>
              <xm:sqref>E16</xm:sqref>
            </x14:sparkline>
          </x14:sparklines>
        </x14:sparklineGroup>
        <x14:sparklineGroup type="column" displayEmptyCellsAs="gap" xr2:uid="{D37EDFDA-FFFD-454A-922E-E667DBC6F0D7}">
          <x14:colorSeries rgb="FF376092"/>
          <x14:colorNegative rgb="FFD00000"/>
          <x14:colorAxis rgb="FF000000"/>
          <x14:colorMarkers rgb="FFD00000"/>
          <x14:colorFirst rgb="FFD00000"/>
          <x14:colorLast rgb="FFD00000"/>
          <x14:colorHigh rgb="FFD00000"/>
          <x14:colorLow rgb="FFD00000"/>
          <x14:sparklines>
            <x14:sparkline>
              <xm:f>calculations!F213:I213</xm:f>
              <xm:sqref>E17</xm:sqref>
            </x14:sparkline>
          </x14:sparklines>
        </x14:sparklineGroup>
        <x14:sparklineGroup type="column" displayEmptyCellsAs="gap" xr2:uid="{C0BF3C83-8E0A-4B4B-8632-2D96148AA1E4}">
          <x14:colorSeries rgb="FF376092"/>
          <x14:colorNegative rgb="FFD00000"/>
          <x14:colorAxis rgb="FF000000"/>
          <x14:colorMarkers rgb="FFD00000"/>
          <x14:colorFirst rgb="FFD00000"/>
          <x14:colorLast rgb="FFD00000"/>
          <x14:colorHigh rgb="FFD00000"/>
          <x14:colorLow rgb="FFD00000"/>
          <x14:sparklines>
            <x14:sparkline>
              <xm:f>calculations!F101:I101</xm:f>
              <xm:sqref>E13</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C216"/>
  <sheetViews>
    <sheetView topLeftCell="O174" zoomScaleNormal="100" zoomScalePageLayoutView="60" workbookViewId="0">
      <selection activeCell="AC182" sqref="AC182"/>
    </sheetView>
  </sheetViews>
  <sheetFormatPr defaultColWidth="8.7265625" defaultRowHeight="14.5" outlineLevelCol="1" x14ac:dyDescent="0.35"/>
  <cols>
    <col min="1" max="1" width="48.1796875" customWidth="1"/>
    <col min="2" max="2" width="10.1796875" style="25" customWidth="1"/>
    <col min="3" max="3" width="65.81640625" customWidth="1"/>
    <col min="4" max="4" width="52.54296875" customWidth="1"/>
    <col min="12" max="12" width="26.26953125" customWidth="1" outlineLevel="1"/>
    <col min="13" max="14" width="9.1796875" customWidth="1" outlineLevel="1"/>
    <col min="15" max="15" width="9.54296875" customWidth="1" outlineLevel="1"/>
    <col min="16" max="18" width="9.1796875" customWidth="1" outlineLevel="1"/>
    <col min="19" max="19" width="13.453125" customWidth="1" outlineLevel="1"/>
    <col min="20" max="21" width="28.7265625" customWidth="1" outlineLevel="1"/>
    <col min="22" max="25" width="9.1796875" customWidth="1" outlineLevel="1"/>
    <col min="27" max="27" width="71.1796875" customWidth="1"/>
    <col min="29" max="29" width="14.81640625" style="216" customWidth="1"/>
  </cols>
  <sheetData>
    <row r="1" spans="1:29" ht="15" customHeight="1" x14ac:dyDescent="0.35">
      <c r="A1" s="108"/>
      <c r="B1" s="109"/>
      <c r="C1" s="108"/>
      <c r="D1" s="108"/>
      <c r="E1" s="228" t="s">
        <v>22</v>
      </c>
      <c r="F1" s="229" t="s">
        <v>23</v>
      </c>
      <c r="G1" s="229"/>
      <c r="H1" s="229"/>
      <c r="I1" s="229"/>
      <c r="J1" s="26"/>
      <c r="K1" s="26"/>
      <c r="L1" s="27"/>
      <c r="M1" s="27"/>
      <c r="N1" s="27"/>
      <c r="O1" s="27"/>
      <c r="P1" s="27"/>
      <c r="Q1" s="27"/>
      <c r="R1" s="27"/>
      <c r="S1" s="27"/>
      <c r="T1" s="27"/>
      <c r="U1" s="27"/>
      <c r="V1" s="27"/>
      <c r="W1" s="27"/>
      <c r="X1" s="27"/>
      <c r="Y1" s="27"/>
      <c r="Z1" s="26"/>
    </row>
    <row r="2" spans="1:29" ht="15" customHeight="1" x14ac:dyDescent="0.35">
      <c r="A2" s="108" t="s">
        <v>24</v>
      </c>
      <c r="B2" s="109" t="s">
        <v>25</v>
      </c>
      <c r="C2" s="108" t="s">
        <v>17</v>
      </c>
      <c r="D2" s="108"/>
      <c r="E2" s="228"/>
      <c r="F2" s="110">
        <v>1</v>
      </c>
      <c r="G2" s="110">
        <v>2</v>
      </c>
      <c r="H2" s="110">
        <v>3</v>
      </c>
      <c r="I2" s="110">
        <v>4</v>
      </c>
      <c r="J2" s="26"/>
      <c r="K2" s="26"/>
      <c r="L2" s="27" t="s">
        <v>26</v>
      </c>
      <c r="M2" s="27" t="s">
        <v>27</v>
      </c>
      <c r="N2" s="27" t="s">
        <v>28</v>
      </c>
      <c r="O2" s="27" t="s">
        <v>29</v>
      </c>
      <c r="P2" s="27"/>
      <c r="Q2" s="27" t="s">
        <v>30</v>
      </c>
      <c r="R2" s="27" t="s">
        <v>31</v>
      </c>
      <c r="S2" s="27" t="s">
        <v>32</v>
      </c>
      <c r="T2" s="27" t="s">
        <v>26</v>
      </c>
      <c r="U2" s="27" t="s">
        <v>26</v>
      </c>
      <c r="V2" s="27" t="s">
        <v>27</v>
      </c>
      <c r="W2" s="27" t="s">
        <v>28</v>
      </c>
      <c r="X2" s="27" t="s">
        <v>29</v>
      </c>
      <c r="Y2" s="27" t="s">
        <v>33</v>
      </c>
      <c r="Z2" s="26"/>
      <c r="AA2" t="s">
        <v>34</v>
      </c>
      <c r="AB2" t="s">
        <v>35</v>
      </c>
      <c r="AC2" s="216" t="s">
        <v>36</v>
      </c>
    </row>
    <row r="3" spans="1:29" ht="15" customHeight="1" x14ac:dyDescent="0.35">
      <c r="A3" s="111" t="s">
        <v>37</v>
      </c>
      <c r="B3" s="112">
        <v>1.1000000000000001</v>
      </c>
      <c r="C3" s="111" t="s">
        <v>38</v>
      </c>
      <c r="D3" s="111" t="str">
        <f t="shared" ref="D3:D7" si="0">CONCATENATE(B3,"."," ",C3)</f>
        <v>1.1. Governing Body</v>
      </c>
      <c r="E3" s="111">
        <f>IF('Area 1 Governance &amp; Admin'!E3="y",1,0)</f>
        <v>0</v>
      </c>
      <c r="F3" s="111" t="str">
        <f>IF('Area 1 Governance &amp; Admin'!$H3=calculations!F$2,1,"")</f>
        <v/>
      </c>
      <c r="G3" s="111" t="str">
        <f>IF('Area 1 Governance &amp; Admin'!$H3=calculations!G$2,1,"")</f>
        <v/>
      </c>
      <c r="H3" s="111" t="str">
        <f>IF('Area 1 Governance &amp; Admin'!$H3=calculations!H$2,1,"")</f>
        <v/>
      </c>
      <c r="I3" s="111" t="str">
        <f>IF('Area 1 Governance &amp; Admin'!$H3=calculations!I$2,1,"")</f>
        <v/>
      </c>
      <c r="J3" s="26"/>
      <c r="K3" s="26"/>
      <c r="L3" s="27" t="s">
        <v>39</v>
      </c>
      <c r="M3" s="27">
        <f>E40</f>
        <v>0</v>
      </c>
      <c r="N3" s="27">
        <f>A40</f>
        <v>32</v>
      </c>
      <c r="O3" s="30">
        <f>IF(M3/N3=1,"",M3/N3)</f>
        <v>0</v>
      </c>
      <c r="P3" s="27"/>
      <c r="Q3" s="27">
        <f t="shared" ref="Q3:Q9" si="1">_xlfn.RANK.EQ(O3,$O$3:$O$9,1)</f>
        <v>1</v>
      </c>
      <c r="R3" s="27">
        <f t="shared" ref="R3:R9" si="2">MATCH(S3,$Q$3:$Q$9,0)</f>
        <v>1</v>
      </c>
      <c r="S3" s="27">
        <v>1</v>
      </c>
      <c r="T3" s="27" t="str">
        <f>INDEX(L3:L9,$R$3)</f>
        <v>Governance &amp; Administration</v>
      </c>
      <c r="U3" s="27" t="str">
        <f t="shared" ref="U3:U9" si="3">IFERROR(T3,"")</f>
        <v>Governance &amp; Administration</v>
      </c>
      <c r="V3" s="27">
        <f>INDEX($M$3:$M$9,R3)</f>
        <v>0</v>
      </c>
      <c r="W3" s="27">
        <f t="shared" ref="W3:W9" si="4">INDEX($N$3:$N$9,R3)</f>
        <v>32</v>
      </c>
      <c r="X3" s="27">
        <f t="shared" ref="X3:X9" si="5">V3/W3</f>
        <v>0</v>
      </c>
      <c r="Y3" s="27">
        <f t="shared" ref="Y3:Y9" si="6">1-X3</f>
        <v>1</v>
      </c>
      <c r="Z3" s="26"/>
      <c r="AA3" t="str">
        <f t="shared" ref="AA3:AA66" si="7">D3</f>
        <v>1.1. Governing Body</v>
      </c>
      <c r="AB3">
        <f>IF('Area 1 Governance &amp; Admin'!D3="m",1,0)+IF('Area 1 Governance &amp; Admin'!D3="L",1,0)</f>
        <v>1</v>
      </c>
      <c r="AC3" s="216" t="b">
        <f>IF(AND(calculations!AB3=1,'Area 1 Governance &amp; Admin'!E3="y"),"achieved",IF(AND(AB3=1,'Area 1 Governance &amp; Admin'!E3="n"),"not achieved",IF(AND(AB3=1,'Area 1 Governance &amp; Admin'!E3="N/A"),"N/A")))</f>
        <v>0</v>
      </c>
    </row>
    <row r="4" spans="1:29" x14ac:dyDescent="0.35">
      <c r="A4" s="111" t="s">
        <v>37</v>
      </c>
      <c r="B4" s="112">
        <v>1.2</v>
      </c>
      <c r="C4" s="111" t="s">
        <v>40</v>
      </c>
      <c r="D4" s="111" t="str">
        <f t="shared" si="0"/>
        <v>1.2. Officers</v>
      </c>
      <c r="E4" s="111">
        <f>IF('Area 1 Governance &amp; Admin'!E4="y",1,0)</f>
        <v>0</v>
      </c>
      <c r="F4" s="111" t="str">
        <f>IF('Area 1 Governance &amp; Admin'!$H4=calculations!F$2,1,"")</f>
        <v/>
      </c>
      <c r="G4" s="111" t="str">
        <f>IF('Area 1 Governance &amp; Admin'!$H4=calculations!G$2,1,"")</f>
        <v/>
      </c>
      <c r="H4" s="111" t="str">
        <f>IF('Area 1 Governance &amp; Admin'!$H4=calculations!H$2,1,"")</f>
        <v/>
      </c>
      <c r="I4" s="111" t="str">
        <f>IF('Area 1 Governance &amp; Admin'!$H4=calculations!I$2,1,"")</f>
        <v/>
      </c>
      <c r="J4" s="26"/>
      <c r="K4" s="26"/>
      <c r="L4" s="27" t="s">
        <v>16</v>
      </c>
      <c r="M4" s="27">
        <f>E69</f>
        <v>0</v>
      </c>
      <c r="N4" s="27">
        <f>A69</f>
        <v>23</v>
      </c>
      <c r="O4" s="30">
        <f t="shared" ref="O4:O9" si="8">IF(M4/N4=1,"",M4/N4)</f>
        <v>0</v>
      </c>
      <c r="P4" s="27"/>
      <c r="Q4" s="27">
        <f t="shared" si="1"/>
        <v>1</v>
      </c>
      <c r="R4" s="27" t="e">
        <f t="shared" si="2"/>
        <v>#N/A</v>
      </c>
      <c r="S4" s="27">
        <v>2</v>
      </c>
      <c r="T4" s="27" t="e">
        <f t="shared" ref="T4:T9" si="9">INDEX($L$3:$L$9,R4)</f>
        <v>#N/A</v>
      </c>
      <c r="U4" s="27" t="str">
        <f t="shared" si="3"/>
        <v/>
      </c>
      <c r="V4" s="27" t="e">
        <f t="shared" ref="V4:V9" si="10">INDEX($M$3:$M$9,R4)</f>
        <v>#N/A</v>
      </c>
      <c r="W4" s="27" t="e">
        <f t="shared" si="4"/>
        <v>#N/A</v>
      </c>
      <c r="X4" s="27" t="e">
        <f t="shared" si="5"/>
        <v>#N/A</v>
      </c>
      <c r="Y4" s="27" t="e">
        <f t="shared" si="6"/>
        <v>#N/A</v>
      </c>
      <c r="Z4" s="26"/>
      <c r="AA4" t="str">
        <f t="shared" si="7"/>
        <v>1.2. Officers</v>
      </c>
      <c r="AB4">
        <f>IF('Area 1 Governance &amp; Admin'!D4="m",1,0)+IF('Area 1 Governance &amp; Admin'!D4="L",1,0)</f>
        <v>1</v>
      </c>
      <c r="AC4" s="216" t="b">
        <f>IF(AND(calculations!AB4=1,'Area 1 Governance &amp; Admin'!E4="y"),"achieved",IF(AND(AB4=1,'Area 1 Governance &amp; Admin'!E4="n"),"not achieved",IF(AND(AB4=1,'Area 1 Governance &amp; Admin'!E4="N/A"),"N/A")))</f>
        <v>0</v>
      </c>
    </row>
    <row r="5" spans="1:29" x14ac:dyDescent="0.35">
      <c r="A5" s="111" t="s">
        <v>37</v>
      </c>
      <c r="B5" s="112">
        <v>1.3</v>
      </c>
      <c r="C5" s="111" t="s">
        <v>41</v>
      </c>
      <c r="D5" s="111" t="str">
        <f t="shared" si="0"/>
        <v>1.3. CEO Appointment</v>
      </c>
      <c r="E5" s="111">
        <f>IF('Area 1 Governance &amp; Admin'!E5="y",1,0)</f>
        <v>0</v>
      </c>
      <c r="F5" s="111" t="str">
        <f>IF('Area 1 Governance &amp; Admin'!$H5=calculations!F$2,1,"")</f>
        <v/>
      </c>
      <c r="G5" s="111" t="str">
        <f>IF('Area 1 Governance &amp; Admin'!$H5=calculations!G$2,1,"")</f>
        <v/>
      </c>
      <c r="H5" s="111" t="str">
        <f>IF('Area 1 Governance &amp; Admin'!$H5=calculations!H$2,1,"")</f>
        <v/>
      </c>
      <c r="I5" s="111" t="str">
        <f>IF('Area 1 Governance &amp; Admin'!$H5=calculations!I$2,1,"")</f>
        <v/>
      </c>
      <c r="J5" s="26"/>
      <c r="K5" s="26"/>
      <c r="L5" s="27" t="s">
        <v>17</v>
      </c>
      <c r="M5" s="27">
        <f>E101</f>
        <v>0</v>
      </c>
      <c r="N5" s="27">
        <f>A101</f>
        <v>27</v>
      </c>
      <c r="O5" s="30">
        <f t="shared" si="8"/>
        <v>0</v>
      </c>
      <c r="P5" s="27"/>
      <c r="Q5" s="27">
        <f t="shared" si="1"/>
        <v>1</v>
      </c>
      <c r="R5" s="27" t="e">
        <f t="shared" si="2"/>
        <v>#N/A</v>
      </c>
      <c r="S5" s="27">
        <v>3</v>
      </c>
      <c r="T5" s="27" t="e">
        <f t="shared" si="9"/>
        <v>#N/A</v>
      </c>
      <c r="U5" s="27" t="str">
        <f t="shared" si="3"/>
        <v/>
      </c>
      <c r="V5" s="27" t="e">
        <f t="shared" si="10"/>
        <v>#N/A</v>
      </c>
      <c r="W5" s="27" t="e">
        <f t="shared" si="4"/>
        <v>#N/A</v>
      </c>
      <c r="X5" s="27" t="e">
        <f t="shared" si="5"/>
        <v>#N/A</v>
      </c>
      <c r="Y5" s="27" t="e">
        <f t="shared" si="6"/>
        <v>#N/A</v>
      </c>
      <c r="Z5" s="26"/>
      <c r="AA5" t="str">
        <f t="shared" si="7"/>
        <v>1.3. CEO Appointment</v>
      </c>
      <c r="AB5">
        <f>IF('Area 1 Governance &amp; Admin'!D5="m",1,0)+IF('Area 1 Governance &amp; Admin'!D5="L",1,0)</f>
        <v>1</v>
      </c>
      <c r="AC5" s="216" t="b">
        <f>IF(AND(calculations!AB5=1,'Area 1 Governance &amp; Admin'!E5="y"),"achieved",IF(AND(AB5=1,'Area 1 Governance &amp; Admin'!E5="n"),"not achieved",IF(AND(AB5=1,'Area 1 Governance &amp; Admin'!E5="N/A"),"N/A")))</f>
        <v>0</v>
      </c>
    </row>
    <row r="6" spans="1:29" x14ac:dyDescent="0.35">
      <c r="A6" s="111" t="s">
        <v>37</v>
      </c>
      <c r="B6" s="112">
        <v>1.4</v>
      </c>
      <c r="C6" s="111" t="s">
        <v>42</v>
      </c>
      <c r="D6" s="111" t="str">
        <f t="shared" si="0"/>
        <v>1.4. Meetings</v>
      </c>
      <c r="E6" s="111">
        <f>IF('Area 1 Governance &amp; Admin'!E6="y",1,0)</f>
        <v>0</v>
      </c>
      <c r="F6" s="111" t="str">
        <f>IF('Area 1 Governance &amp; Admin'!$H6=calculations!F$2,1,"")</f>
        <v/>
      </c>
      <c r="G6" s="111" t="str">
        <f>IF('Area 1 Governance &amp; Admin'!$H6=calculations!G$2,1,"")</f>
        <v/>
      </c>
      <c r="H6" s="111" t="str">
        <f>IF('Area 1 Governance &amp; Admin'!$H6=calculations!H$2,1,"")</f>
        <v/>
      </c>
      <c r="I6" s="111" t="str">
        <f>IF('Area 1 Governance &amp; Admin'!$H6=calculations!I$2,1,"")</f>
        <v/>
      </c>
      <c r="J6" s="26"/>
      <c r="K6" s="26"/>
      <c r="L6" s="27" t="s">
        <v>18</v>
      </c>
      <c r="M6" s="27">
        <f>E124</f>
        <v>0</v>
      </c>
      <c r="N6" s="27">
        <f>A124</f>
        <v>19</v>
      </c>
      <c r="O6" s="30">
        <f t="shared" si="8"/>
        <v>0</v>
      </c>
      <c r="P6" s="27"/>
      <c r="Q6" s="27">
        <f t="shared" si="1"/>
        <v>1</v>
      </c>
      <c r="R6" s="27" t="e">
        <f t="shared" si="2"/>
        <v>#N/A</v>
      </c>
      <c r="S6" s="27">
        <v>4</v>
      </c>
      <c r="T6" s="27" t="e">
        <f t="shared" si="9"/>
        <v>#N/A</v>
      </c>
      <c r="U6" s="27" t="str">
        <f t="shared" si="3"/>
        <v/>
      </c>
      <c r="V6" s="27" t="e">
        <f t="shared" si="10"/>
        <v>#N/A</v>
      </c>
      <c r="W6" s="27" t="e">
        <f t="shared" si="4"/>
        <v>#N/A</v>
      </c>
      <c r="X6" s="27" t="e">
        <f t="shared" si="5"/>
        <v>#N/A</v>
      </c>
      <c r="Y6" s="27" t="e">
        <f t="shared" si="6"/>
        <v>#N/A</v>
      </c>
      <c r="Z6" s="26"/>
      <c r="AA6" t="str">
        <f t="shared" si="7"/>
        <v>1.4. Meetings</v>
      </c>
      <c r="AB6">
        <f>IF('Area 1 Governance &amp; Admin'!D6="m",1,0)+IF('Area 1 Governance &amp; Admin'!D6="L",1,0)</f>
        <v>1</v>
      </c>
      <c r="AC6" s="216" t="b">
        <f>IF(AND(calculations!AB6=1,'Area 1 Governance &amp; Admin'!E6="y"),"achieved",IF(AND(AB6=1,'Area 1 Governance &amp; Admin'!E6="n"),"not achieved",IF(AND(AB6=1,'Area 1 Governance &amp; Admin'!E6="N/A"),"N/A")))</f>
        <v>0</v>
      </c>
    </row>
    <row r="7" spans="1:29" x14ac:dyDescent="0.35">
      <c r="A7" s="111" t="s">
        <v>37</v>
      </c>
      <c r="B7" s="112">
        <v>1.5</v>
      </c>
      <c r="C7" s="111" t="s">
        <v>43</v>
      </c>
      <c r="D7" s="111" t="str">
        <f t="shared" si="0"/>
        <v>1.5. Streaming &amp; Posting of Meetings</v>
      </c>
      <c r="E7" s="111">
        <f>IF('Area 1 Governance &amp; Admin'!E7="y",1,0)</f>
        <v>0</v>
      </c>
      <c r="F7" s="111" t="str">
        <f>IF('Area 1 Governance &amp; Admin'!$H7=calculations!F$2,1,"")</f>
        <v/>
      </c>
      <c r="G7" s="111" t="str">
        <f>IF('Area 1 Governance &amp; Admin'!$H7=calculations!G$2,1,"")</f>
        <v/>
      </c>
      <c r="H7" s="111" t="str">
        <f>IF('Area 1 Governance &amp; Admin'!$H7=calculations!H$2,1,"")</f>
        <v/>
      </c>
      <c r="I7" s="111" t="str">
        <f>IF('Area 1 Governance &amp; Admin'!$H7=calculations!I$2,1,"")</f>
        <v/>
      </c>
      <c r="J7" s="26"/>
      <c r="K7" s="26"/>
      <c r="L7" s="27" t="s">
        <v>19</v>
      </c>
      <c r="M7" s="27">
        <f>E152</f>
        <v>0</v>
      </c>
      <c r="N7" s="27">
        <f>A152</f>
        <v>22</v>
      </c>
      <c r="O7" s="30">
        <f t="shared" si="8"/>
        <v>0</v>
      </c>
      <c r="P7" s="27"/>
      <c r="Q7" s="27">
        <f t="shared" si="1"/>
        <v>1</v>
      </c>
      <c r="R7" s="27" t="e">
        <f t="shared" si="2"/>
        <v>#N/A</v>
      </c>
      <c r="S7" s="27">
        <v>5</v>
      </c>
      <c r="T7" s="27" t="e">
        <f t="shared" si="9"/>
        <v>#N/A</v>
      </c>
      <c r="U7" s="27" t="str">
        <f t="shared" si="3"/>
        <v/>
      </c>
      <c r="V7" s="27" t="e">
        <f t="shared" si="10"/>
        <v>#N/A</v>
      </c>
      <c r="W7" s="27" t="e">
        <f t="shared" si="4"/>
        <v>#N/A</v>
      </c>
      <c r="X7" s="27" t="e">
        <f t="shared" si="5"/>
        <v>#N/A</v>
      </c>
      <c r="Y7" s="27" t="e">
        <f t="shared" si="6"/>
        <v>#N/A</v>
      </c>
      <c r="Z7" s="26"/>
      <c r="AA7" t="str">
        <f t="shared" si="7"/>
        <v>1.5. Streaming &amp; Posting of Meetings</v>
      </c>
      <c r="AB7">
        <f>IF('Area 1 Governance &amp; Admin'!D7="m",1,0)+IF('Area 1 Governance &amp; Admin'!D7="L",1,0)</f>
        <v>0</v>
      </c>
      <c r="AC7" s="216" t="b">
        <f>IF(AND(calculations!AB7=1,'Area 1 Governance &amp; Admin'!E7="y"),"achieved",IF(AND(AB7=1,'Area 1 Governance &amp; Admin'!E7="n"),"not achieved",IF(AND(AB7=1,'Area 1 Governance &amp; Admin'!E7="N/A"),"N/A")))</f>
        <v>0</v>
      </c>
    </row>
    <row r="8" spans="1:29" x14ac:dyDescent="0.35">
      <c r="A8" s="111" t="s">
        <v>37</v>
      </c>
      <c r="B8" s="112">
        <v>1.6</v>
      </c>
      <c r="C8" s="113" t="s">
        <v>44</v>
      </c>
      <c r="D8" s="111" t="str">
        <f t="shared" ref="D8:D39" si="11">CONCATENATE(B8,"."," ",C8)</f>
        <v>1.6. Meeting Minutes</v>
      </c>
      <c r="E8" s="111">
        <f>IF('Area 1 Governance &amp; Admin'!E8="y",1,0)</f>
        <v>0</v>
      </c>
      <c r="F8" s="111" t="str">
        <f>IF('Area 1 Governance &amp; Admin'!$H8=calculations!F$2,1,"")</f>
        <v/>
      </c>
      <c r="G8" s="111" t="str">
        <f>IF('Area 1 Governance &amp; Admin'!$H8=calculations!G$2,1,"")</f>
        <v/>
      </c>
      <c r="H8" s="111" t="str">
        <f>IF('Area 1 Governance &amp; Admin'!$H8=calculations!H$2,1,"")</f>
        <v/>
      </c>
      <c r="I8" s="111" t="str">
        <f>IF('Area 1 Governance &amp; Admin'!$H8=calculations!I$2,1,"")</f>
        <v/>
      </c>
      <c r="J8" s="26"/>
      <c r="K8" s="26"/>
      <c r="L8" s="27" t="s">
        <v>45</v>
      </c>
      <c r="M8" s="27">
        <f>E178</f>
        <v>0</v>
      </c>
      <c r="N8" s="27">
        <f>A178</f>
        <v>22</v>
      </c>
      <c r="O8" s="30">
        <f t="shared" si="8"/>
        <v>0</v>
      </c>
      <c r="P8" s="27"/>
      <c r="Q8" s="27">
        <f t="shared" si="1"/>
        <v>1</v>
      </c>
      <c r="R8" s="27" t="e">
        <f t="shared" si="2"/>
        <v>#N/A</v>
      </c>
      <c r="S8" s="27">
        <v>6</v>
      </c>
      <c r="T8" s="27" t="e">
        <f t="shared" si="9"/>
        <v>#N/A</v>
      </c>
      <c r="U8" s="27" t="str">
        <f t="shared" si="3"/>
        <v/>
      </c>
      <c r="V8" s="27" t="e">
        <f t="shared" si="10"/>
        <v>#N/A</v>
      </c>
      <c r="W8" s="27" t="e">
        <f t="shared" si="4"/>
        <v>#N/A</v>
      </c>
      <c r="X8" s="27" t="e">
        <f t="shared" si="5"/>
        <v>#N/A</v>
      </c>
      <c r="Y8" s="27" t="e">
        <f t="shared" si="6"/>
        <v>#N/A</v>
      </c>
      <c r="Z8" s="26"/>
      <c r="AA8" t="str">
        <f t="shared" si="7"/>
        <v>1.6. Meeting Minutes</v>
      </c>
      <c r="AB8">
        <f>IF('Area 1 Governance &amp; Admin'!D8="m",1,0)+IF('Area 1 Governance &amp; Admin'!D8="L",1,0)</f>
        <v>1</v>
      </c>
      <c r="AC8" s="216" t="b">
        <f>IF(AND(calculations!AB8=1,'Area 1 Governance &amp; Admin'!E8="y"),"achieved",IF(AND(AB8=1,'Area 1 Governance &amp; Admin'!E8="n"),"not achieved",IF(AND(AB8=1,'Area 1 Governance &amp; Admin'!E8="N/A"),"N/A")))</f>
        <v>0</v>
      </c>
    </row>
    <row r="9" spans="1:29" ht="15.75" customHeight="1" x14ac:dyDescent="0.35">
      <c r="A9" s="111" t="s">
        <v>37</v>
      </c>
      <c r="B9" s="112">
        <v>1.7</v>
      </c>
      <c r="C9" s="111" t="s">
        <v>46</v>
      </c>
      <c r="D9" s="111" t="str">
        <f t="shared" si="11"/>
        <v>1.7. Terms of Reference</v>
      </c>
      <c r="E9" s="111">
        <f>IF('Area 1 Governance &amp; Admin'!E9="y",1,0)</f>
        <v>0</v>
      </c>
      <c r="F9" s="111" t="str">
        <f>IF('Area 1 Governance &amp; Admin'!$H9=calculations!F$2,1,"")</f>
        <v/>
      </c>
      <c r="G9" s="111" t="str">
        <f>IF('Area 1 Governance &amp; Admin'!$H9=calculations!G$2,1,"")</f>
        <v/>
      </c>
      <c r="H9" s="111" t="str">
        <f>IF('Area 1 Governance &amp; Admin'!$H9=calculations!H$2,1,"")</f>
        <v/>
      </c>
      <c r="I9" s="111" t="str">
        <f>IF('Area 1 Governance &amp; Admin'!$H9=calculations!I$2,1,"")</f>
        <v/>
      </c>
      <c r="J9" s="26"/>
      <c r="K9" s="26"/>
      <c r="L9" s="27" t="s">
        <v>21</v>
      </c>
      <c r="M9" s="27">
        <f>E213</f>
        <v>0</v>
      </c>
      <c r="N9" s="27">
        <f>A213</f>
        <v>30</v>
      </c>
      <c r="O9" s="30">
        <f t="shared" si="8"/>
        <v>0</v>
      </c>
      <c r="P9" s="27"/>
      <c r="Q9" s="27">
        <f t="shared" si="1"/>
        <v>1</v>
      </c>
      <c r="R9" s="27" t="e">
        <f t="shared" si="2"/>
        <v>#N/A</v>
      </c>
      <c r="S9" s="27">
        <v>7</v>
      </c>
      <c r="T9" s="27" t="e">
        <f t="shared" si="9"/>
        <v>#N/A</v>
      </c>
      <c r="U9" s="27" t="str">
        <f t="shared" si="3"/>
        <v/>
      </c>
      <c r="V9" s="27" t="e">
        <f t="shared" si="10"/>
        <v>#N/A</v>
      </c>
      <c r="W9" s="27" t="e">
        <f t="shared" si="4"/>
        <v>#N/A</v>
      </c>
      <c r="X9" s="27" t="e">
        <f t="shared" si="5"/>
        <v>#N/A</v>
      </c>
      <c r="Y9" s="27" t="e">
        <f t="shared" si="6"/>
        <v>#N/A</v>
      </c>
      <c r="Z9" s="26"/>
      <c r="AA9" t="str">
        <f t="shared" si="7"/>
        <v>1.7. Terms of Reference</v>
      </c>
      <c r="AB9">
        <f>IF('Area 1 Governance &amp; Admin'!D9="m",1,0)+IF('Area 1 Governance &amp; Admin'!D9="L",1,0)</f>
        <v>1</v>
      </c>
      <c r="AC9" s="216" t="b">
        <f>IF(AND(calculations!AB9=1,'Area 1 Governance &amp; Admin'!E9="y"),"achieved",IF(AND(AB9=1,'Area 1 Governance &amp; Admin'!E9="n"),"not achieved",IF(AND(AB9=1,'Area 1 Governance &amp; Admin'!E9="N/A"),"N/A")))</f>
        <v>0</v>
      </c>
    </row>
    <row r="10" spans="1:29" x14ac:dyDescent="0.35">
      <c r="A10" s="111" t="s">
        <v>37</v>
      </c>
      <c r="B10" s="112">
        <v>1.8</v>
      </c>
      <c r="C10" s="113" t="s">
        <v>47</v>
      </c>
      <c r="D10" s="111" t="str">
        <f t="shared" si="11"/>
        <v>1.8. Bylaws</v>
      </c>
      <c r="E10" s="111">
        <f>IF('Area 1 Governance &amp; Admin'!E10="y",1,0)</f>
        <v>0</v>
      </c>
      <c r="F10" s="111" t="str">
        <f>IF('Area 1 Governance &amp; Admin'!$H10=calculations!F$2,1,"")</f>
        <v/>
      </c>
      <c r="G10" s="111" t="str">
        <f>IF('Area 1 Governance &amp; Admin'!$H10=calculations!G$2,1,"")</f>
        <v/>
      </c>
      <c r="H10" s="111" t="str">
        <f>IF('Area 1 Governance &amp; Admin'!$H10=calculations!H$2,1,"")</f>
        <v/>
      </c>
      <c r="I10" s="111" t="str">
        <f>IF('Area 1 Governance &amp; Admin'!$H10=calculations!I$2,1,"")</f>
        <v/>
      </c>
      <c r="J10" s="26"/>
      <c r="K10" s="26"/>
      <c r="L10" s="27"/>
      <c r="M10" s="31">
        <f>SUM(M3:M9)</f>
        <v>0</v>
      </c>
      <c r="N10" s="31">
        <f>SUM(N3:N9)</f>
        <v>175</v>
      </c>
      <c r="O10" s="27"/>
      <c r="P10" s="27"/>
      <c r="Q10" s="27"/>
      <c r="R10" s="27"/>
      <c r="S10" s="27"/>
      <c r="T10" s="27"/>
      <c r="U10" s="27"/>
      <c r="V10" s="27"/>
      <c r="W10" s="27"/>
      <c r="X10" s="27"/>
      <c r="Y10" s="27"/>
      <c r="Z10" s="26"/>
      <c r="AA10" t="str">
        <f t="shared" si="7"/>
        <v>1.8. Bylaws</v>
      </c>
      <c r="AB10">
        <f>IF('Area 1 Governance &amp; Admin'!D10="m",1,0)+IF('Area 1 Governance &amp; Admin'!D10="L",1,0)</f>
        <v>1</v>
      </c>
      <c r="AC10" s="216" t="b">
        <f>IF(AND(calculations!AB10=1,'Area 1 Governance &amp; Admin'!E10="y"),"achieved",IF(AND(AB10=1,'Area 1 Governance &amp; Admin'!E10="n"),"not achieved",IF(AND(AB10=1,'Area 1 Governance &amp; Admin'!E10="N/A"),"N/A")))</f>
        <v>0</v>
      </c>
    </row>
    <row r="11" spans="1:29" x14ac:dyDescent="0.35">
      <c r="A11" s="111"/>
      <c r="B11" s="112"/>
      <c r="C11" s="113"/>
      <c r="D11" s="111"/>
      <c r="E11" s="111"/>
      <c r="F11" s="111"/>
      <c r="G11" s="111"/>
      <c r="H11" s="111"/>
      <c r="I11" s="111"/>
      <c r="J11" s="26"/>
      <c r="K11" s="26"/>
      <c r="L11" s="27"/>
      <c r="M11" s="27"/>
      <c r="N11" s="27"/>
      <c r="O11" s="27"/>
      <c r="P11" s="27"/>
      <c r="Q11" s="27"/>
      <c r="R11" s="27"/>
      <c r="S11" s="27"/>
      <c r="T11" s="27"/>
      <c r="U11" s="27"/>
      <c r="V11" s="27"/>
      <c r="W11" s="27"/>
      <c r="X11" s="27"/>
      <c r="Y11" s="27"/>
      <c r="Z11" s="26"/>
      <c r="AB11">
        <f>IF('Area 1 Governance &amp; Admin'!D11="m",1,0)+IF('Area 1 Governance &amp; Admin'!D11="L",1,0)</f>
        <v>0</v>
      </c>
      <c r="AC11" s="216" t="b">
        <f>IF(AND(calculations!AB11=1,'Area 1 Governance &amp; Admin'!E11="y"),"achieved",IF(AND(AB11=1,'Area 1 Governance &amp; Admin'!E11="n"),"not achieved",IF(AND(AB11=1,'Area 1 Governance &amp; Admin'!E11="N/A"),"N/A")))</f>
        <v>0</v>
      </c>
    </row>
    <row r="12" spans="1:29" x14ac:dyDescent="0.35">
      <c r="A12" s="111" t="s">
        <v>37</v>
      </c>
      <c r="B12" s="112">
        <v>2.1</v>
      </c>
      <c r="C12" s="111" t="s">
        <v>48</v>
      </c>
      <c r="D12" s="111" t="str">
        <f t="shared" si="11"/>
        <v>2.1. Written Policy Process</v>
      </c>
      <c r="E12" s="111">
        <f>IF('Area 1 Governance &amp; Admin'!E12="y",1,0)</f>
        <v>0</v>
      </c>
      <c r="F12" s="111" t="str">
        <f>IF('Area 1 Governance &amp; Admin'!$H12=calculations!F$2,1,"")</f>
        <v/>
      </c>
      <c r="G12" s="111" t="str">
        <f>IF('Area 1 Governance &amp; Admin'!$H12=calculations!G$2,1,"")</f>
        <v/>
      </c>
      <c r="H12" s="111" t="str">
        <f>IF('Area 1 Governance &amp; Admin'!$H12=calculations!H$2,1,"")</f>
        <v/>
      </c>
      <c r="I12" s="111" t="str">
        <f>IF('Area 1 Governance &amp; Admin'!$H12=calculations!I$2,1,"")</f>
        <v/>
      </c>
      <c r="J12" s="26"/>
      <c r="K12" s="26"/>
      <c r="L12" s="26"/>
      <c r="M12" s="26"/>
      <c r="N12" s="26"/>
      <c r="O12" s="26"/>
      <c r="P12" s="26"/>
      <c r="Q12" s="26"/>
      <c r="R12" s="26"/>
      <c r="S12" s="26"/>
      <c r="T12" s="26"/>
      <c r="U12" s="26"/>
      <c r="V12" s="26"/>
      <c r="W12" s="26"/>
      <c r="X12" s="26"/>
      <c r="Y12" s="26"/>
      <c r="Z12" s="26"/>
      <c r="AA12" t="str">
        <f t="shared" si="7"/>
        <v>2.1. Written Policy Process</v>
      </c>
      <c r="AB12">
        <f>IF('Area 1 Governance &amp; Admin'!D12="m",1,0)+IF('Area 1 Governance &amp; Admin'!D12="L",1,0)</f>
        <v>1</v>
      </c>
      <c r="AC12" s="216" t="b">
        <f>IF(AND(calculations!AB12=1,'Area 1 Governance &amp; Admin'!E12="y"),"achieved",IF(AND(AB12=1,'Area 1 Governance &amp; Admin'!E12="n"),"not achieved",IF(AND(AB12=1,'Area 1 Governance &amp; Admin'!E12="N/A"),"N/A")))</f>
        <v>0</v>
      </c>
    </row>
    <row r="13" spans="1:29" x14ac:dyDescent="0.35">
      <c r="A13" s="111" t="s">
        <v>37</v>
      </c>
      <c r="B13" s="112">
        <v>2.2000000000000002</v>
      </c>
      <c r="C13" s="113" t="s">
        <v>49</v>
      </c>
      <c r="D13" s="111" t="str">
        <f t="shared" si="11"/>
        <v>2.2. Distribution</v>
      </c>
      <c r="E13" s="111">
        <f>IF('Area 1 Governance &amp; Admin'!E13="y",1,0)</f>
        <v>0</v>
      </c>
      <c r="F13" s="111" t="str">
        <f>IF('Area 1 Governance &amp; Admin'!$H13=calculations!F$2,1,"")</f>
        <v/>
      </c>
      <c r="G13" s="111" t="str">
        <f>IF('Area 1 Governance &amp; Admin'!$H13=calculations!G$2,1,"")</f>
        <v/>
      </c>
      <c r="H13" s="111" t="str">
        <f>IF('Area 1 Governance &amp; Admin'!$H13=calculations!H$2,1,"")</f>
        <v/>
      </c>
      <c r="I13" s="111" t="str">
        <f>IF('Area 1 Governance &amp; Admin'!$H13=calculations!I$2,1,"")</f>
        <v/>
      </c>
      <c r="J13" s="26"/>
      <c r="K13" s="26"/>
      <c r="L13" s="32" t="s">
        <v>51</v>
      </c>
      <c r="M13" s="27"/>
      <c r="N13" s="27"/>
      <c r="O13" s="27"/>
      <c r="P13" s="27"/>
      <c r="Q13" s="27"/>
      <c r="R13" s="27"/>
      <c r="S13" s="27"/>
      <c r="T13" s="27"/>
      <c r="U13" s="27"/>
      <c r="V13" s="27"/>
      <c r="W13" s="27"/>
      <c r="X13" s="27"/>
      <c r="Y13" s="27"/>
      <c r="Z13" s="26"/>
      <c r="AA13" t="str">
        <f t="shared" si="7"/>
        <v>2.2. Distribution</v>
      </c>
      <c r="AB13">
        <f>IF('Area 1 Governance &amp; Admin'!D13="m",1,0)+IF('Area 1 Governance &amp; Admin'!D13="L",1,0)</f>
        <v>1</v>
      </c>
      <c r="AC13" s="216" t="b">
        <f>IF(AND(calculations!AB13=1,'Area 1 Governance &amp; Admin'!E13="y"),"achieved",IF(AND(AB13=1,'Area 1 Governance &amp; Admin'!E13="n"),"not achieved",IF(AND(AB13=1,'Area 1 Governance &amp; Admin'!E13="N/A"),"N/A")))</f>
        <v>0</v>
      </c>
    </row>
    <row r="14" spans="1:29" x14ac:dyDescent="0.35">
      <c r="A14" s="111" t="s">
        <v>37</v>
      </c>
      <c r="B14" s="112">
        <v>2.2999999999999998</v>
      </c>
      <c r="C14" s="111" t="s">
        <v>50</v>
      </c>
      <c r="D14" s="111" t="str">
        <f t="shared" si="11"/>
        <v>2.3. Review</v>
      </c>
      <c r="E14" s="111">
        <f>IF('Area 1 Governance &amp; Admin'!E14="y",1,0)</f>
        <v>0</v>
      </c>
      <c r="F14" s="111" t="str">
        <f>IF('Area 1 Governance &amp; Admin'!$H14=calculations!F$2,1,"")</f>
        <v/>
      </c>
      <c r="G14" s="111" t="str">
        <f>IF('Area 1 Governance &amp; Admin'!$H14=calculations!G$2,1,"")</f>
        <v/>
      </c>
      <c r="H14" s="111" t="str">
        <f>IF('Area 1 Governance &amp; Admin'!$H14=calculations!H$2,1,"")</f>
        <v/>
      </c>
      <c r="I14" s="111" t="str">
        <f>IF('Area 1 Governance &amp; Admin'!$H14=calculations!I$2,1,"")</f>
        <v/>
      </c>
      <c r="J14" s="26"/>
      <c r="K14" s="26"/>
      <c r="L14" s="32"/>
      <c r="M14" s="27"/>
      <c r="N14" s="27"/>
      <c r="O14" s="27"/>
      <c r="P14" s="27"/>
      <c r="Q14" s="27"/>
      <c r="R14" s="27"/>
      <c r="S14" s="27"/>
      <c r="T14" s="27"/>
      <c r="U14" s="27"/>
      <c r="V14" s="27"/>
      <c r="W14" s="27"/>
      <c r="X14" s="27"/>
      <c r="Y14" s="27"/>
      <c r="Z14" s="26"/>
      <c r="AA14" t="str">
        <f t="shared" si="7"/>
        <v>2.3. Review</v>
      </c>
      <c r="AB14">
        <f>IF('Area 1 Governance &amp; Admin'!D14="m",1,0)+IF('Area 1 Governance &amp; Admin'!D14="L",1,0)</f>
        <v>1</v>
      </c>
      <c r="AC14" s="216" t="b">
        <f>IF(AND(calculations!AB14=1,'Area 1 Governance &amp; Admin'!E14="y"),"achieved",IF(AND(AB14=1,'Area 1 Governance &amp; Admin'!E14="n"),"not achieved",IF(AND(AB14=1,'Area 1 Governance &amp; Admin'!E14="N/A"),"N/A")))</f>
        <v>0</v>
      </c>
    </row>
    <row r="15" spans="1:29" x14ac:dyDescent="0.35">
      <c r="A15" s="111"/>
      <c r="B15" s="112"/>
      <c r="C15" s="111"/>
      <c r="D15" s="111"/>
      <c r="E15" s="111"/>
      <c r="F15" s="111"/>
      <c r="G15" s="111"/>
      <c r="H15" s="111"/>
      <c r="I15" s="111"/>
      <c r="J15" s="26"/>
      <c r="K15" s="26"/>
      <c r="L15" s="32"/>
      <c r="M15" s="27"/>
      <c r="N15" s="27"/>
      <c r="O15" s="27"/>
      <c r="P15" s="27"/>
      <c r="Q15" s="27"/>
      <c r="R15" s="27"/>
      <c r="S15" s="27"/>
      <c r="T15" s="27"/>
      <c r="U15" s="27"/>
      <c r="V15" s="27"/>
      <c r="W15" s="27"/>
      <c r="X15" s="27"/>
      <c r="Y15" s="27"/>
      <c r="Z15" s="26"/>
      <c r="AC15" s="216" t="b">
        <f>IF(AND(calculations!AB15=1,'Area 1 Governance &amp; Admin'!E15="y"),"achieved",IF(AND(AB15=1,'Area 1 Governance &amp; Admin'!E15="n"),"not achieved",IF(AND(AB15=1,'Area 1 Governance &amp; Admin'!E15="N/A"),"N/A")))</f>
        <v>0</v>
      </c>
    </row>
    <row r="16" spans="1:29" x14ac:dyDescent="0.35">
      <c r="A16" s="111" t="s">
        <v>37</v>
      </c>
      <c r="B16" s="112">
        <v>3.1</v>
      </c>
      <c r="C16" s="111" t="s">
        <v>64</v>
      </c>
      <c r="D16" s="111" t="str">
        <f t="shared" si="11"/>
        <v>3.1. Planning Policy</v>
      </c>
      <c r="E16" s="111">
        <f>IF('Area 1 Governance &amp; Admin'!E16="y",1,0)</f>
        <v>0</v>
      </c>
      <c r="F16" s="111" t="str">
        <f>IF('Area 1 Governance &amp; Admin'!$H16=calculations!F$2,1,"")</f>
        <v/>
      </c>
      <c r="G16" s="111" t="str">
        <f>IF('Area 1 Governance &amp; Admin'!$H16=calculations!G$2,1,"")</f>
        <v/>
      </c>
      <c r="H16" s="111" t="str">
        <f>IF('Area 1 Governance &amp; Admin'!$H16=calculations!H$2,1,"")</f>
        <v/>
      </c>
      <c r="I16" s="111" t="str">
        <f>IF('Area 1 Governance &amp; Admin'!$H16=calculations!I$2,1,"")</f>
        <v/>
      </c>
      <c r="J16" s="26"/>
      <c r="K16" s="26"/>
      <c r="L16" s="32"/>
      <c r="M16" s="27"/>
      <c r="N16" s="27"/>
      <c r="O16" s="27"/>
      <c r="P16" s="27"/>
      <c r="Q16" s="27"/>
      <c r="R16" s="27"/>
      <c r="S16" s="27"/>
      <c r="T16" s="27"/>
      <c r="U16" s="27"/>
      <c r="V16" s="27"/>
      <c r="W16" s="27"/>
      <c r="X16" s="27"/>
      <c r="Y16" s="27"/>
      <c r="Z16" s="26"/>
      <c r="AA16" t="str">
        <f t="shared" si="7"/>
        <v>3.1. Planning Policy</v>
      </c>
      <c r="AB16">
        <f>IF('Area 1 Governance &amp; Admin'!D16="m",1,0)+IF('Area 1 Governance &amp; Admin'!D16="L",1,0)</f>
        <v>1</v>
      </c>
      <c r="AC16" s="216" t="b">
        <f>IF(AND(calculations!AB16=1,'Area 1 Governance &amp; Admin'!E16="y"),"achieved",IF(AND(AB16=1,'Area 1 Governance &amp; Admin'!E16="n"),"not achieved",IF(AND(AB16=1,'Area 1 Governance &amp; Admin'!E16="N/A"),"N/A")))</f>
        <v>0</v>
      </c>
    </row>
    <row r="17" spans="1:29" x14ac:dyDescent="0.35">
      <c r="A17" s="111" t="s">
        <v>37</v>
      </c>
      <c r="B17" s="112">
        <v>3.2</v>
      </c>
      <c r="C17" s="111" t="s">
        <v>69</v>
      </c>
      <c r="D17" s="111" t="str">
        <f t="shared" si="11"/>
        <v>3.2. Planning Document</v>
      </c>
      <c r="E17" s="111">
        <f>IF('Area 1 Governance &amp; Admin'!E17="y",1,0)</f>
        <v>0</v>
      </c>
      <c r="F17" s="111" t="str">
        <f>IF('Area 1 Governance &amp; Admin'!$H17=calculations!F$2,1,"")</f>
        <v/>
      </c>
      <c r="G17" s="111" t="str">
        <f>IF('Area 1 Governance &amp; Admin'!$H17=calculations!G$2,1,"")</f>
        <v/>
      </c>
      <c r="H17" s="111" t="str">
        <f>IF('Area 1 Governance &amp; Admin'!$H17=calculations!H$2,1,"")</f>
        <v/>
      </c>
      <c r="I17" s="111" t="str">
        <f>IF('Area 1 Governance &amp; Admin'!$H17=calculations!I$2,1,"")</f>
        <v/>
      </c>
      <c r="J17" s="26"/>
      <c r="K17" s="26"/>
      <c r="L17" s="32"/>
      <c r="M17" s="27"/>
      <c r="N17" s="27"/>
      <c r="O17" s="27"/>
      <c r="P17" s="27"/>
      <c r="Q17" s="27"/>
      <c r="R17" s="27"/>
      <c r="S17" s="27"/>
      <c r="T17" s="27"/>
      <c r="U17" s="27"/>
      <c r="V17" s="27"/>
      <c r="W17" s="27"/>
      <c r="X17" s="27"/>
      <c r="Y17" s="27"/>
      <c r="Z17" s="26"/>
      <c r="AA17" t="str">
        <f t="shared" si="7"/>
        <v>3.2. Planning Document</v>
      </c>
      <c r="AB17">
        <f>IF('Area 1 Governance &amp; Admin'!D17="m",1,0)+IF('Area 1 Governance &amp; Admin'!D17="L",1,0)</f>
        <v>1</v>
      </c>
      <c r="AC17" s="216" t="b">
        <f>IF(AND(calculations!AB17=1,'Area 1 Governance &amp; Admin'!E17="y"),"achieved",IF(AND(AB17=1,'Area 1 Governance &amp; Admin'!E17="n"),"not achieved",IF(AND(AB17=1,'Area 1 Governance &amp; Admin'!E17="N/A"),"N/A")))</f>
        <v>0</v>
      </c>
    </row>
    <row r="18" spans="1:29" x14ac:dyDescent="0.35">
      <c r="A18" s="111" t="s">
        <v>37</v>
      </c>
      <c r="B18" s="112">
        <v>3.3</v>
      </c>
      <c r="C18" s="111" t="s">
        <v>71</v>
      </c>
      <c r="D18" s="111" t="str">
        <f t="shared" si="11"/>
        <v>3.3. Asset Management Planning</v>
      </c>
      <c r="E18" s="111">
        <f>IF('Area 1 Governance &amp; Admin'!E18="y",1,0)</f>
        <v>0</v>
      </c>
      <c r="F18" s="111" t="str">
        <f>IF('Area 1 Governance &amp; Admin'!$H18=calculations!F$2,1,"")</f>
        <v/>
      </c>
      <c r="G18" s="111" t="str">
        <f>IF('Area 1 Governance &amp; Admin'!$H18=calculations!G$2,1,"")</f>
        <v/>
      </c>
      <c r="H18" s="111" t="str">
        <f>IF('Area 1 Governance &amp; Admin'!$H18=calculations!H$2,1,"")</f>
        <v/>
      </c>
      <c r="I18" s="111" t="str">
        <f>IF('Area 1 Governance &amp; Admin'!$H18=calculations!I$2,1,"")</f>
        <v/>
      </c>
      <c r="J18" s="26"/>
      <c r="K18" s="26"/>
      <c r="L18" s="26"/>
      <c r="M18" s="26"/>
      <c r="N18" s="26"/>
      <c r="O18" s="26"/>
      <c r="P18" s="26"/>
      <c r="Q18" s="26"/>
      <c r="R18" s="26"/>
      <c r="S18" s="26"/>
      <c r="T18" s="26"/>
      <c r="U18" s="26"/>
      <c r="V18" s="26"/>
      <c r="W18" s="26"/>
      <c r="X18" s="26"/>
      <c r="Y18" s="26"/>
      <c r="Z18" s="26"/>
      <c r="AA18" t="str">
        <f t="shared" si="7"/>
        <v>3.3. Asset Management Planning</v>
      </c>
      <c r="AB18">
        <f>IF('Area 1 Governance &amp; Admin'!D18="m",1,0)+IF('Area 1 Governance &amp; Admin'!D18="L",1,0)</f>
        <v>0</v>
      </c>
      <c r="AC18" s="216" t="b">
        <f>IF(AND(calculations!AB18=1,'Area 1 Governance &amp; Admin'!E18="y"),"achieved",IF(AND(AB18=1,'Area 1 Governance &amp; Admin'!E18="n"),"not achieved",IF(AND(AB18=1,'Area 1 Governance &amp; Admin'!E18="N/A"),"N/A")))</f>
        <v>0</v>
      </c>
    </row>
    <row r="19" spans="1:29" x14ac:dyDescent="0.35">
      <c r="A19" s="111" t="s">
        <v>37</v>
      </c>
      <c r="B19" s="112">
        <v>3.4</v>
      </c>
      <c r="C19" s="111" t="s">
        <v>79</v>
      </c>
      <c r="D19" s="111" t="str">
        <f t="shared" si="11"/>
        <v>3.4. Multi-Year Accessibility Plan</v>
      </c>
      <c r="E19" s="111">
        <f>IF('Area 1 Governance &amp; Admin'!E19="y",1,0)</f>
        <v>0</v>
      </c>
      <c r="F19" s="111" t="str">
        <f>IF('Area 1 Governance &amp; Admin'!$H19=calculations!F$2,1,"")</f>
        <v/>
      </c>
      <c r="G19" s="111" t="str">
        <f>IF('Area 1 Governance &amp; Admin'!$H19=calculations!G$2,1,"")</f>
        <v/>
      </c>
      <c r="H19" s="111" t="str">
        <f>IF('Area 1 Governance &amp; Admin'!$H19=calculations!H$2,1,"")</f>
        <v/>
      </c>
      <c r="I19" s="111" t="str">
        <f>IF('Area 1 Governance &amp; Admin'!$H19=calculations!I$2,1,"")</f>
        <v/>
      </c>
      <c r="J19" s="26"/>
      <c r="K19" s="26"/>
      <c r="L19" s="26"/>
      <c r="M19" s="26"/>
      <c r="N19" s="26"/>
      <c r="O19" s="26"/>
      <c r="P19" s="26"/>
      <c r="Q19" s="26"/>
      <c r="R19" s="26"/>
      <c r="S19" s="26"/>
      <c r="T19" s="26"/>
      <c r="U19" s="26"/>
      <c r="V19" s="26"/>
      <c r="W19" s="26"/>
      <c r="X19" s="26"/>
      <c r="Y19" s="26"/>
      <c r="Z19" s="26"/>
      <c r="AA19" t="str">
        <f t="shared" si="7"/>
        <v>3.4. Multi-Year Accessibility Plan</v>
      </c>
      <c r="AB19">
        <f>IF('Area 1 Governance &amp; Admin'!D19="m",1,0)+IF('Area 1 Governance &amp; Admin'!D19="L",1,0)</f>
        <v>1</v>
      </c>
      <c r="AC19" s="216" t="b">
        <f>IF(AND(calculations!AB19=1,'Area 1 Governance &amp; Admin'!E19="y"),"achieved",IF(AND(AB19=1,'Area 1 Governance &amp; Admin'!E19="n"),"not achieved",IF(AND(AB19=1,'Area 1 Governance &amp; Admin'!E19="N/A"),"N/A")))</f>
        <v>0</v>
      </c>
    </row>
    <row r="20" spans="1:29" x14ac:dyDescent="0.35">
      <c r="A20" s="111" t="s">
        <v>37</v>
      </c>
      <c r="B20" s="112">
        <v>3.5</v>
      </c>
      <c r="C20" s="111" t="s">
        <v>52</v>
      </c>
      <c r="D20" s="111" t="str">
        <f t="shared" si="11"/>
        <v>3.5. Review of Plans</v>
      </c>
      <c r="E20" s="111">
        <f>IF('Area 1 Governance &amp; Admin'!E20="y",1,0)</f>
        <v>0</v>
      </c>
      <c r="F20" s="111" t="str">
        <f>IF('Area 1 Governance &amp; Admin'!$H20=calculations!F$2,1,"")</f>
        <v/>
      </c>
      <c r="G20" s="111" t="str">
        <f>IF('Area 1 Governance &amp; Admin'!$H20=calculations!G$2,1,"")</f>
        <v/>
      </c>
      <c r="H20" s="111" t="str">
        <f>IF('Area 1 Governance &amp; Admin'!$H20=calculations!H$2,1,"")</f>
        <v/>
      </c>
      <c r="I20" s="111" t="str">
        <f>IF('Area 1 Governance &amp; Admin'!$H20=calculations!I$2,1,"")</f>
        <v/>
      </c>
      <c r="J20" s="26"/>
      <c r="K20" s="26"/>
      <c r="L20" s="26"/>
      <c r="M20" s="26"/>
      <c r="N20" s="26"/>
      <c r="O20" s="26"/>
      <c r="P20" s="26"/>
      <c r="Q20" s="26"/>
      <c r="R20" s="26"/>
      <c r="S20" s="26"/>
      <c r="T20" s="26"/>
      <c r="U20" s="26"/>
      <c r="V20" s="26"/>
      <c r="W20" s="26"/>
      <c r="X20" s="26"/>
      <c r="Y20" s="26"/>
      <c r="Z20" s="26"/>
      <c r="AA20" t="str">
        <f t="shared" si="7"/>
        <v>3.5. Review of Plans</v>
      </c>
      <c r="AB20">
        <f>IF('Area 1 Governance &amp; Admin'!D20="m",1,0)+IF('Area 1 Governance &amp; Admin'!D20="L",1,0)</f>
        <v>0</v>
      </c>
      <c r="AC20" s="216" t="b">
        <f>IF(AND(calculations!AB20=1,'Area 1 Governance &amp; Admin'!E20="y"),"achieved",IF(AND(AB20=1,'Area 1 Governance &amp; Admin'!E20="n"),"not achieved",IF(AND(AB20=1,'Area 1 Governance &amp; Admin'!E20="N/A"),"N/A")))</f>
        <v>0</v>
      </c>
    </row>
    <row r="21" spans="1:29" x14ac:dyDescent="0.35">
      <c r="A21" s="111" t="s">
        <v>37</v>
      </c>
      <c r="B21" s="112">
        <v>3.6</v>
      </c>
      <c r="C21" s="111" t="s">
        <v>53</v>
      </c>
      <c r="D21" s="111" t="str">
        <f t="shared" si="11"/>
        <v>3.6. Report to Public</v>
      </c>
      <c r="E21" s="111">
        <f>IF('Area 1 Governance &amp; Admin'!E21="y",1,0)</f>
        <v>0</v>
      </c>
      <c r="F21" s="111" t="str">
        <f>IF('Area 1 Governance &amp; Admin'!$H21=calculations!F$2,1,"")</f>
        <v/>
      </c>
      <c r="G21" s="111" t="str">
        <f>IF('Area 1 Governance &amp; Admin'!$H21=calculations!G$2,1,"")</f>
        <v/>
      </c>
      <c r="H21" s="111" t="str">
        <f>IF('Area 1 Governance &amp; Admin'!$H21=calculations!H$2,1,"")</f>
        <v/>
      </c>
      <c r="I21" s="111" t="str">
        <f>IF('Area 1 Governance &amp; Admin'!$H21=calculations!I$2,1,"")</f>
        <v/>
      </c>
      <c r="J21" s="26"/>
      <c r="K21" s="26"/>
      <c r="L21" s="26"/>
      <c r="M21" s="26"/>
      <c r="N21" s="26"/>
      <c r="O21" s="26"/>
      <c r="P21" s="26"/>
      <c r="Q21" s="26"/>
      <c r="R21" s="26"/>
      <c r="S21" s="26"/>
      <c r="T21" s="26"/>
      <c r="U21" s="26"/>
      <c r="V21" s="26"/>
      <c r="W21" s="26"/>
      <c r="X21" s="26"/>
      <c r="Y21" s="26"/>
      <c r="Z21" s="26"/>
      <c r="AA21" t="str">
        <f t="shared" si="7"/>
        <v>3.6. Report to Public</v>
      </c>
      <c r="AB21">
        <f>IF('Area 1 Governance &amp; Admin'!D21="m",1,0)+IF('Area 1 Governance &amp; Admin'!D21="L",1,0)</f>
        <v>0</v>
      </c>
      <c r="AC21" s="216" t="b">
        <f>IF(AND(calculations!AB21=1,'Area 1 Governance &amp; Admin'!E21="y"),"achieved",IF(AND(AB21=1,'Area 1 Governance &amp; Admin'!E21="n"),"not achieved",IF(AND(AB21=1,'Area 1 Governance &amp; Admin'!E21="N/A"),"N/A")))</f>
        <v>0</v>
      </c>
    </row>
    <row r="22" spans="1:29" x14ac:dyDescent="0.35">
      <c r="A22" s="111"/>
      <c r="B22" s="112"/>
      <c r="C22" s="111"/>
      <c r="D22" s="111"/>
      <c r="E22" s="111"/>
      <c r="F22" s="111"/>
      <c r="G22" s="111"/>
      <c r="H22" s="111"/>
      <c r="I22" s="111"/>
      <c r="J22" s="26"/>
      <c r="K22" s="26"/>
      <c r="L22" s="26"/>
      <c r="M22" s="26"/>
      <c r="N22" s="26"/>
      <c r="O22" s="26">
        <f>M10/N10</f>
        <v>0</v>
      </c>
      <c r="P22" s="26"/>
      <c r="Q22" s="26"/>
      <c r="R22" s="26"/>
      <c r="S22" s="26"/>
      <c r="T22" s="26"/>
      <c r="U22" s="26"/>
      <c r="V22" s="26"/>
      <c r="W22" s="26"/>
      <c r="X22" s="26"/>
      <c r="Y22" s="26"/>
      <c r="Z22" s="26"/>
      <c r="AC22" s="216" t="b">
        <f>IF(AND(calculations!AB22=1,'Area 1 Governance &amp; Admin'!E22="y"),"achieved",IF(AND(AB22=1,'Area 1 Governance &amp; Admin'!E22="n"),"not achieved",IF(AND(AB22=1,'Area 1 Governance &amp; Admin'!E22="N/A"),"N/A")))</f>
        <v>0</v>
      </c>
    </row>
    <row r="23" spans="1:29" x14ac:dyDescent="0.35">
      <c r="A23" s="111" t="s">
        <v>37</v>
      </c>
      <c r="B23" s="112">
        <v>4.0999999999999996</v>
      </c>
      <c r="C23" s="111" t="s">
        <v>54</v>
      </c>
      <c r="D23" s="111" t="str">
        <f t="shared" si="11"/>
        <v>4.1. Budget</v>
      </c>
      <c r="E23" s="111">
        <f>IF('Area 1 Governance &amp; Admin'!E23="y",1,0)</f>
        <v>0</v>
      </c>
      <c r="F23" s="111" t="str">
        <f>IF('Area 1 Governance &amp; Admin'!$H23=calculations!F$2,1,"")</f>
        <v/>
      </c>
      <c r="G23" s="111" t="str">
        <f>IF('Area 1 Governance &amp; Admin'!$H23=calculations!G$2,1,"")</f>
        <v/>
      </c>
      <c r="H23" s="111" t="str">
        <f>IF('Area 1 Governance &amp; Admin'!$H23=calculations!H$2,1,"")</f>
        <v/>
      </c>
      <c r="I23" s="111" t="str">
        <f>IF('Area 1 Governance &amp; Admin'!$H23=calculations!I$2,1,"")</f>
        <v/>
      </c>
      <c r="J23" s="26"/>
      <c r="K23" s="26"/>
      <c r="L23" s="26"/>
      <c r="M23" s="26"/>
      <c r="N23" s="26"/>
      <c r="O23" s="26"/>
      <c r="P23" s="26"/>
      <c r="Q23" s="26"/>
      <c r="R23" s="26"/>
      <c r="S23" s="26"/>
      <c r="T23" s="26"/>
      <c r="U23" s="26"/>
      <c r="V23" s="26"/>
      <c r="W23" s="26"/>
      <c r="X23" s="26"/>
      <c r="Y23" s="26"/>
      <c r="Z23" s="26"/>
      <c r="AA23" t="str">
        <f t="shared" si="7"/>
        <v>4.1. Budget</v>
      </c>
      <c r="AB23">
        <f>IF('Area 1 Governance &amp; Admin'!D23="m",1,0)+IF('Area 1 Governance &amp; Admin'!D23="L",1,0)</f>
        <v>1</v>
      </c>
      <c r="AC23" s="216" t="b">
        <f>IF(AND(calculations!AB23=1,'Area 1 Governance &amp; Admin'!E23="y"),"achieved",IF(AND(AB23=1,'Area 1 Governance &amp; Admin'!E23="n"),"not achieved",IF(AND(AB23=1,'Area 1 Governance &amp; Admin'!E23="N/A"),"N/A")))</f>
        <v>0</v>
      </c>
    </row>
    <row r="24" spans="1:29" x14ac:dyDescent="0.35">
      <c r="A24" s="111" t="s">
        <v>37</v>
      </c>
      <c r="B24" s="112">
        <v>4.2</v>
      </c>
      <c r="C24" s="111" t="s">
        <v>55</v>
      </c>
      <c r="D24" s="111" t="str">
        <f t="shared" si="11"/>
        <v>4.2. Financial Records</v>
      </c>
      <c r="E24" s="111">
        <f>IF('Area 1 Governance &amp; Admin'!E24="y",1,0)</f>
        <v>0</v>
      </c>
      <c r="F24" s="111" t="str">
        <f>IF('Area 1 Governance &amp; Admin'!$H24=calculations!F$2,1,"")</f>
        <v/>
      </c>
      <c r="G24" s="111" t="str">
        <f>IF('Area 1 Governance &amp; Admin'!$H24=calculations!G$2,1,"")</f>
        <v/>
      </c>
      <c r="H24" s="111" t="str">
        <f>IF('Area 1 Governance &amp; Admin'!$H24=calculations!H$2,1,"")</f>
        <v/>
      </c>
      <c r="I24" s="111" t="str">
        <f>IF('Area 1 Governance &amp; Admin'!$H24=calculations!I$2,1,"")</f>
        <v/>
      </c>
      <c r="J24" s="26"/>
      <c r="K24" s="26"/>
      <c r="L24" s="26"/>
      <c r="M24" s="26"/>
      <c r="N24" s="26"/>
      <c r="O24" s="26"/>
      <c r="P24" s="26"/>
      <c r="Q24" s="26"/>
      <c r="R24" s="26"/>
      <c r="S24" s="26"/>
      <c r="T24" s="26"/>
      <c r="U24" s="26"/>
      <c r="V24" s="26"/>
      <c r="W24" s="26"/>
      <c r="X24" s="26"/>
      <c r="Y24" s="26"/>
      <c r="Z24" s="26"/>
      <c r="AA24" t="str">
        <f t="shared" si="7"/>
        <v>4.2. Financial Records</v>
      </c>
      <c r="AB24">
        <f>IF('Area 1 Governance &amp; Admin'!D24="m",1,0)+IF('Area 1 Governance &amp; Admin'!D24="L",1,0)</f>
        <v>1</v>
      </c>
      <c r="AC24" s="216" t="b">
        <f>IF(AND(calculations!AB24=1,'Area 1 Governance &amp; Admin'!E24="y"),"achieved",IF(AND(AB24=1,'Area 1 Governance &amp; Admin'!E24="n"),"not achieved",IF(AND(AB24=1,'Area 1 Governance &amp; Admin'!E24="N/A"),"N/A")))</f>
        <v>0</v>
      </c>
    </row>
    <row r="25" spans="1:29" x14ac:dyDescent="0.35">
      <c r="A25" s="111" t="s">
        <v>37</v>
      </c>
      <c r="B25" s="112">
        <v>4.3</v>
      </c>
      <c r="C25" s="111" t="s">
        <v>56</v>
      </c>
      <c r="D25" s="111" t="str">
        <f t="shared" si="11"/>
        <v>4.3. Financial Reports</v>
      </c>
      <c r="E25" s="111">
        <f>IF('Area 1 Governance &amp; Admin'!E25="y",1,0)</f>
        <v>0</v>
      </c>
      <c r="F25" s="111" t="str">
        <f>IF('Area 1 Governance &amp; Admin'!$H25=calculations!F$2,1,"")</f>
        <v/>
      </c>
      <c r="G25" s="111" t="str">
        <f>IF('Area 1 Governance &amp; Admin'!$H25=calculations!G$2,1,"")</f>
        <v/>
      </c>
      <c r="H25" s="111" t="str">
        <f>IF('Area 1 Governance &amp; Admin'!$H25=calculations!H$2,1,"")</f>
        <v/>
      </c>
      <c r="I25" s="111" t="str">
        <f>IF('Area 1 Governance &amp; Admin'!$H25=calculations!I$2,1,"")</f>
        <v/>
      </c>
      <c r="J25" s="26"/>
      <c r="K25" s="26"/>
      <c r="L25" s="26"/>
      <c r="M25" s="26"/>
      <c r="N25" s="26"/>
      <c r="O25" s="26"/>
      <c r="P25" s="26"/>
      <c r="Q25" s="26"/>
      <c r="R25" s="26"/>
      <c r="S25" s="26"/>
      <c r="T25" s="26"/>
      <c r="U25" s="26"/>
      <c r="V25" s="26"/>
      <c r="W25" s="26"/>
      <c r="X25" s="26"/>
      <c r="Y25" s="26"/>
      <c r="Z25" s="26"/>
      <c r="AA25" t="str">
        <f t="shared" si="7"/>
        <v>4.3. Financial Reports</v>
      </c>
      <c r="AB25">
        <f>IF('Area 1 Governance &amp; Admin'!D25="m",1,0)+IF('Area 1 Governance &amp; Admin'!D25="L",1,0)</f>
        <v>1</v>
      </c>
      <c r="AC25" s="216" t="b">
        <f>IF(AND(calculations!AB25=1,'Area 1 Governance &amp; Admin'!E25="y"),"achieved",IF(AND(AB25=1,'Area 1 Governance &amp; Admin'!E25="n"),"not achieved",IF(AND(AB25=1,'Area 1 Governance &amp; Admin'!E25="N/A"),"N/A")))</f>
        <v>0</v>
      </c>
    </row>
    <row r="26" spans="1:29" x14ac:dyDescent="0.35">
      <c r="A26" s="111" t="s">
        <v>37</v>
      </c>
      <c r="B26" s="112">
        <v>4.4000000000000004</v>
      </c>
      <c r="C26" s="111" t="s">
        <v>57</v>
      </c>
      <c r="D26" s="111" t="str">
        <f t="shared" si="11"/>
        <v>4.4. Financial Reports to Funders</v>
      </c>
      <c r="E26" s="111">
        <f>IF('Area 1 Governance &amp; Admin'!E26="y",1,0)</f>
        <v>0</v>
      </c>
      <c r="F26" s="111" t="str">
        <f>IF('Area 1 Governance &amp; Admin'!$H26=calculations!F$2,1,"")</f>
        <v/>
      </c>
      <c r="G26" s="111" t="str">
        <f>IF('Area 1 Governance &amp; Admin'!$H26=calculations!G$2,1,"")</f>
        <v/>
      </c>
      <c r="H26" s="111" t="str">
        <f>IF('Area 1 Governance &amp; Admin'!$H26=calculations!H$2,1,"")</f>
        <v/>
      </c>
      <c r="I26" s="111" t="str">
        <f>IF('Area 1 Governance &amp; Admin'!$H26=calculations!I$2,1,"")</f>
        <v/>
      </c>
      <c r="J26" s="26"/>
      <c r="K26" s="26"/>
      <c r="L26" s="26"/>
      <c r="M26" s="26"/>
      <c r="N26" s="26"/>
      <c r="O26" s="26"/>
      <c r="P26" s="26"/>
      <c r="Q26" s="26"/>
      <c r="R26" s="26"/>
      <c r="S26" s="26"/>
      <c r="T26" s="26"/>
      <c r="U26" s="26"/>
      <c r="V26" s="26"/>
      <c r="W26" s="26"/>
      <c r="X26" s="26"/>
      <c r="Y26" s="26"/>
      <c r="Z26" s="26"/>
      <c r="AA26" t="str">
        <f t="shared" si="7"/>
        <v>4.4. Financial Reports to Funders</v>
      </c>
      <c r="AB26">
        <f>IF('Area 1 Governance &amp; Admin'!D26="m",1,0)+IF('Area 1 Governance &amp; Admin'!D26="L",1,0)</f>
        <v>1</v>
      </c>
      <c r="AC26" s="216" t="b">
        <f>IF(AND(calculations!AB26=1,'Area 1 Governance &amp; Admin'!E26="y"),"achieved",IF(AND(AB26=1,'Area 1 Governance &amp; Admin'!E26="n"),"not achieved",IF(AND(AB26=1,'Area 1 Governance &amp; Admin'!E26="N/A"),"N/A")))</f>
        <v>0</v>
      </c>
    </row>
    <row r="27" spans="1:29" x14ac:dyDescent="0.35">
      <c r="A27" s="111" t="s">
        <v>37</v>
      </c>
      <c r="B27" s="112">
        <v>4.5</v>
      </c>
      <c r="C27" s="111" t="s">
        <v>58</v>
      </c>
      <c r="D27" s="111" t="str">
        <f t="shared" si="11"/>
        <v>4.5. Annual Survey of Public Libraries and Financial Reporting Requirements</v>
      </c>
      <c r="E27" s="111">
        <f>IF('Area 1 Governance &amp; Admin'!E27="y",1,0)</f>
        <v>0</v>
      </c>
      <c r="F27" s="111" t="str">
        <f>IF('Area 1 Governance &amp; Admin'!$H27=calculations!F$2,1,"")</f>
        <v/>
      </c>
      <c r="G27" s="111" t="str">
        <f>IF('Area 1 Governance &amp; Admin'!$H27=calculations!G$2,1,"")</f>
        <v/>
      </c>
      <c r="H27" s="111" t="str">
        <f>IF('Area 1 Governance &amp; Admin'!$H27=calculations!H$2,1,"")</f>
        <v/>
      </c>
      <c r="I27" s="111" t="str">
        <f>IF('Area 1 Governance &amp; Admin'!$H27=calculations!I$2,1,"")</f>
        <v/>
      </c>
      <c r="J27" s="26"/>
      <c r="K27" s="26"/>
      <c r="L27" s="26"/>
      <c r="M27" s="26"/>
      <c r="N27" s="26"/>
      <c r="O27" s="26"/>
      <c r="P27" s="26"/>
      <c r="Q27" s="26"/>
      <c r="R27" s="26"/>
      <c r="S27" s="26"/>
      <c r="T27" s="26"/>
      <c r="U27" s="26"/>
      <c r="V27" s="26"/>
      <c r="W27" s="26"/>
      <c r="X27" s="26"/>
      <c r="Y27" s="26"/>
      <c r="Z27" s="26"/>
      <c r="AA27" t="str">
        <f t="shared" si="7"/>
        <v>4.5. Annual Survey of Public Libraries and Financial Reporting Requirements</v>
      </c>
      <c r="AB27">
        <f>IF('Area 1 Governance &amp; Admin'!D27="m",1,0)+IF('Area 1 Governance &amp; Admin'!D27="L",1,0)</f>
        <v>1</v>
      </c>
      <c r="AC27" s="216" t="b">
        <f>IF(AND(calculations!AB27=1,'Area 1 Governance &amp; Admin'!E27="y"),"achieved",IF(AND(AB27=1,'Area 1 Governance &amp; Admin'!E27="n"),"not achieved",IF(AND(AB27=1,'Area 1 Governance &amp; Admin'!E27="N/A"),"N/A")))</f>
        <v>0</v>
      </c>
    </row>
    <row r="28" spans="1:29" x14ac:dyDescent="0.35">
      <c r="A28" s="111" t="s">
        <v>37</v>
      </c>
      <c r="B28" s="112">
        <v>4.5999999999999996</v>
      </c>
      <c r="C28" s="111" t="s">
        <v>485</v>
      </c>
      <c r="D28" s="111" t="str">
        <f t="shared" si="11"/>
        <v>4.6. Procurement Policy</v>
      </c>
      <c r="E28" s="111">
        <f>IF('Area 1 Governance &amp; Admin'!E28="y",1,0)</f>
        <v>0</v>
      </c>
      <c r="F28" s="111" t="str">
        <f>IF('Area 1 Governance &amp; Admin'!$H28=calculations!F$2,1,"")</f>
        <v/>
      </c>
      <c r="G28" s="111" t="str">
        <f>IF('Area 1 Governance &amp; Admin'!$H28=calculations!G$2,1,"")</f>
        <v/>
      </c>
      <c r="H28" s="111" t="str">
        <f>IF('Area 1 Governance &amp; Admin'!$H28=calculations!H$2,1,"")</f>
        <v/>
      </c>
      <c r="I28" s="111" t="str">
        <f>IF('Area 1 Governance &amp; Admin'!$H28=calculations!I$2,1,"")</f>
        <v/>
      </c>
      <c r="J28" s="26"/>
      <c r="K28" s="26"/>
      <c r="L28" s="26"/>
      <c r="M28" s="26"/>
      <c r="N28" s="26"/>
      <c r="O28" s="26"/>
      <c r="P28" s="26"/>
      <c r="Q28" s="26"/>
      <c r="R28" s="26"/>
      <c r="S28" s="26"/>
      <c r="T28" s="26"/>
      <c r="U28" s="26"/>
      <c r="V28" s="26"/>
      <c r="W28" s="26"/>
      <c r="X28" s="26"/>
      <c r="Y28" s="26"/>
      <c r="Z28" s="26"/>
      <c r="AA28" t="str">
        <f t="shared" si="7"/>
        <v>4.6. Procurement Policy</v>
      </c>
      <c r="AB28">
        <f>IF('Area 1 Governance &amp; Admin'!D28="m",1,0)+IF('Area 1 Governance &amp; Admin'!D28="L",1,0)</f>
        <v>0</v>
      </c>
      <c r="AC28" s="216" t="b">
        <f>IF(AND(calculations!AB28=1,'Area 1 Governance &amp; Admin'!E28="y"),"achieved",IF(AND(AB28=1,'Area 1 Governance &amp; Admin'!E28="n"),"not achieved",IF(AND(AB28=1,'Area 1 Governance &amp; Admin'!E28="N/A"),"N/A")))</f>
        <v>0</v>
      </c>
    </row>
    <row r="29" spans="1:29" x14ac:dyDescent="0.35">
      <c r="A29" s="111"/>
      <c r="B29" s="112"/>
      <c r="C29" s="111"/>
      <c r="D29" s="111"/>
      <c r="E29" s="111"/>
      <c r="F29" s="111"/>
      <c r="G29" s="111"/>
      <c r="H29" s="111"/>
      <c r="I29" s="111"/>
      <c r="J29" s="26"/>
      <c r="K29" s="26"/>
      <c r="L29" s="26"/>
      <c r="M29" s="26"/>
      <c r="N29" s="26"/>
      <c r="O29" s="26"/>
      <c r="P29" s="26"/>
      <c r="Q29" s="26"/>
      <c r="R29" s="26"/>
      <c r="S29" s="26"/>
      <c r="T29" s="26"/>
      <c r="U29" s="26"/>
      <c r="V29" s="26"/>
      <c r="W29" s="26"/>
      <c r="X29" s="26"/>
      <c r="Y29" s="26"/>
      <c r="Z29" s="26"/>
      <c r="AC29" s="216" t="b">
        <f>IF(AND(calculations!AB29=1,'Area 1 Governance &amp; Admin'!E29="y"),"achieved",IF(AND(AB29=1,'Area 1 Governance &amp; Admin'!E29="n"),"not achieved",IF(AND(AB29=1,'Area 1 Governance &amp; Admin'!E29="N/A"),"N/A")))</f>
        <v>0</v>
      </c>
    </row>
    <row r="30" spans="1:29" x14ac:dyDescent="0.35">
      <c r="A30" s="111" t="s">
        <v>37</v>
      </c>
      <c r="B30" s="112">
        <v>5.0999999999999996</v>
      </c>
      <c r="C30" s="111" t="s">
        <v>59</v>
      </c>
      <c r="D30" s="111" t="str">
        <f t="shared" si="11"/>
        <v>5.1. Advocacy Policy</v>
      </c>
      <c r="E30" s="111">
        <f>IF('Area 1 Governance &amp; Admin'!E30="y",1,0)</f>
        <v>0</v>
      </c>
      <c r="F30" s="111" t="str">
        <f>IF('Area 1 Governance &amp; Admin'!$H30=calculations!F$2,1,"")</f>
        <v/>
      </c>
      <c r="G30" s="111" t="str">
        <f>IF('Area 1 Governance &amp; Admin'!$H30=calculations!G$2,1,"")</f>
        <v/>
      </c>
      <c r="H30" s="111" t="str">
        <f>IF('Area 1 Governance &amp; Admin'!$H30=calculations!H$2,1,"")</f>
        <v/>
      </c>
      <c r="I30" s="111" t="str">
        <f>IF('Area 1 Governance &amp; Admin'!$H30=calculations!I$2,1,"")</f>
        <v/>
      </c>
      <c r="J30" s="26"/>
      <c r="K30" s="26"/>
      <c r="L30" s="26"/>
      <c r="M30" s="26"/>
      <c r="N30" s="26"/>
      <c r="O30" s="26"/>
      <c r="P30" s="26"/>
      <c r="Q30" s="26"/>
      <c r="R30" s="26"/>
      <c r="S30" s="26"/>
      <c r="T30" s="26"/>
      <c r="U30" s="26"/>
      <c r="V30" s="26"/>
      <c r="W30" s="26"/>
      <c r="X30" s="26"/>
      <c r="Y30" s="26"/>
      <c r="Z30" s="26"/>
      <c r="AA30" t="str">
        <f t="shared" si="7"/>
        <v>5.1. Advocacy Policy</v>
      </c>
      <c r="AB30">
        <f>IF('Area 1 Governance &amp; Admin'!D30="m",1,0)+IF('Area 1 Governance &amp; Admin'!D30="L",1,0)</f>
        <v>1</v>
      </c>
      <c r="AC30" s="216" t="b">
        <f>IF(AND(calculations!AB30=1,'Area 1 Governance &amp; Admin'!E30="y"),"achieved",IF(AND(AB30=1,'Area 1 Governance &amp; Admin'!E30="n"),"not achieved",IF(AND(AB30=1,'Area 1 Governance &amp; Admin'!E30="N/A"),"N/A")))</f>
        <v>0</v>
      </c>
    </row>
    <row r="31" spans="1:29" x14ac:dyDescent="0.35">
      <c r="A31" s="111" t="s">
        <v>37</v>
      </c>
      <c r="B31" s="112">
        <v>5.2</v>
      </c>
      <c r="C31" s="111" t="s">
        <v>486</v>
      </c>
      <c r="D31" s="111" t="str">
        <f t="shared" si="11"/>
        <v>5.2. Relationship with Council</v>
      </c>
      <c r="E31" s="111">
        <f>IF('Area 1 Governance &amp; Admin'!E31="y",1,0)</f>
        <v>0</v>
      </c>
      <c r="F31" s="111" t="str">
        <f>IF('Area 1 Governance &amp; Admin'!$H31=calculations!F$2,1,"")</f>
        <v/>
      </c>
      <c r="G31" s="111" t="str">
        <f>IF('Area 1 Governance &amp; Admin'!$H31=calculations!G$2,1,"")</f>
        <v/>
      </c>
      <c r="H31" s="111" t="str">
        <f>IF('Area 1 Governance &amp; Admin'!$H31=calculations!H$2,1,"")</f>
        <v/>
      </c>
      <c r="I31" s="111" t="str">
        <f>IF('Area 1 Governance &amp; Admin'!$H31=calculations!I$2,1,"")</f>
        <v/>
      </c>
      <c r="J31" s="26"/>
      <c r="K31" s="26"/>
      <c r="L31" s="26"/>
      <c r="M31" s="26"/>
      <c r="N31" s="26"/>
      <c r="O31" s="26"/>
      <c r="P31" s="26"/>
      <c r="Q31" s="26"/>
      <c r="R31" s="26"/>
      <c r="S31" s="26"/>
      <c r="T31" s="26"/>
      <c r="U31" s="26"/>
      <c r="V31" s="26"/>
      <c r="W31" s="26"/>
      <c r="X31" s="26"/>
      <c r="Y31" s="26"/>
      <c r="Z31" s="26"/>
      <c r="AA31" t="str">
        <f t="shared" si="7"/>
        <v>5.2. Relationship with Council</v>
      </c>
      <c r="AB31">
        <f>IF('Area 1 Governance &amp; Admin'!D31="m",1,0)+IF('Area 1 Governance &amp; Admin'!D31="L",1,0)</f>
        <v>0</v>
      </c>
      <c r="AC31" s="216" t="b">
        <f>IF(AND(calculations!AB31=1,'Area 1 Governance &amp; Admin'!E31="y"),"achieved",IF(AND(AB31=1,'Area 1 Governance &amp; Admin'!E31="n"),"not achieved",IF(AND(AB31=1,'Area 1 Governance &amp; Admin'!E31="N/A"),"N/A")))</f>
        <v>0</v>
      </c>
    </row>
    <row r="32" spans="1:29" x14ac:dyDescent="0.35">
      <c r="A32" s="111" t="s">
        <v>37</v>
      </c>
      <c r="B32" s="112">
        <v>5.3</v>
      </c>
      <c r="C32" s="111" t="s">
        <v>60</v>
      </c>
      <c r="D32" s="111" t="str">
        <f t="shared" si="11"/>
        <v>5.3. Participation in Advocacy Activities</v>
      </c>
      <c r="E32" s="111">
        <f>IF('Area 1 Governance &amp; Admin'!E32="y",1,0)</f>
        <v>0</v>
      </c>
      <c r="F32" s="111" t="str">
        <f>IF('Area 1 Governance &amp; Admin'!$H32=calculations!F$2,1,"")</f>
        <v/>
      </c>
      <c r="G32" s="111" t="str">
        <f>IF('Area 1 Governance &amp; Admin'!$H32=calculations!G$2,1,"")</f>
        <v/>
      </c>
      <c r="H32" s="111" t="str">
        <f>IF('Area 1 Governance &amp; Admin'!$H32=calculations!H$2,1,"")</f>
        <v/>
      </c>
      <c r="I32" s="111" t="str">
        <f>IF('Area 1 Governance &amp; Admin'!$H32=calculations!I$2,1,"")</f>
        <v/>
      </c>
      <c r="J32" s="26"/>
      <c r="K32" s="26"/>
      <c r="L32" s="26"/>
      <c r="M32" s="26"/>
      <c r="N32" s="26"/>
      <c r="O32" s="26"/>
      <c r="P32" s="26"/>
      <c r="Q32" s="26"/>
      <c r="R32" s="26"/>
      <c r="S32" s="26"/>
      <c r="T32" s="26"/>
      <c r="U32" s="26"/>
      <c r="V32" s="26"/>
      <c r="W32" s="26"/>
      <c r="X32" s="26"/>
      <c r="Y32" s="26"/>
      <c r="Z32" s="26"/>
      <c r="AA32" t="str">
        <f t="shared" si="7"/>
        <v>5.3. Participation in Advocacy Activities</v>
      </c>
      <c r="AB32">
        <f>IF('Area 1 Governance &amp; Admin'!D32="m",1,0)+IF('Area 1 Governance &amp; Admin'!D32="L",1,0)</f>
        <v>0</v>
      </c>
      <c r="AC32" s="216" t="b">
        <f>IF(AND(calculations!AB32=1,'Area 1 Governance &amp; Admin'!E32="y"),"achieved",IF(AND(AB32=1,'Area 1 Governance &amp; Admin'!E32="n"),"not achieved",IF(AND(AB32=1,'Area 1 Governance &amp; Admin'!E32="N/A"),"N/A")))</f>
        <v>0</v>
      </c>
    </row>
    <row r="33" spans="1:29" x14ac:dyDescent="0.35">
      <c r="A33" s="111" t="s">
        <v>37</v>
      </c>
      <c r="B33" s="112">
        <v>5.4</v>
      </c>
      <c r="C33" s="111" t="s">
        <v>487</v>
      </c>
      <c r="D33" s="111" t="str">
        <f t="shared" si="11"/>
        <v>5.4. Recruitment and Representation</v>
      </c>
      <c r="E33" s="111">
        <f>IF('Area 1 Governance &amp; Admin'!E33="y",1,0)</f>
        <v>0</v>
      </c>
      <c r="F33" s="111" t="str">
        <f>IF('Area 1 Governance &amp; Admin'!$H33=calculations!F$2,1,"")</f>
        <v/>
      </c>
      <c r="G33" s="111" t="str">
        <f>IF('Area 1 Governance &amp; Admin'!$H33=calculations!G$2,1,"")</f>
        <v/>
      </c>
      <c r="H33" s="111" t="str">
        <f>IF('Area 1 Governance &amp; Admin'!$H33=calculations!H$2,1,"")</f>
        <v/>
      </c>
      <c r="I33" s="111" t="str">
        <f>IF('Area 1 Governance &amp; Admin'!$H33=calculations!I$2,1,"")</f>
        <v/>
      </c>
      <c r="J33" s="26"/>
      <c r="K33" s="26"/>
      <c r="L33" s="26"/>
      <c r="M33" s="26"/>
      <c r="N33" s="26"/>
      <c r="O33" s="26"/>
      <c r="P33" s="26"/>
      <c r="Q33" s="26"/>
      <c r="R33" s="26"/>
      <c r="S33" s="26"/>
      <c r="T33" s="26"/>
      <c r="U33" s="26"/>
      <c r="V33" s="26"/>
      <c r="W33" s="26"/>
      <c r="X33" s="26"/>
      <c r="Y33" s="26"/>
      <c r="Z33" s="26"/>
      <c r="AA33" t="str">
        <f t="shared" si="7"/>
        <v>5.4. Recruitment and Representation</v>
      </c>
      <c r="AB33">
        <f>IF('Area 1 Governance &amp; Admin'!D33="m",1,0)+IF('Area 1 Governance &amp; Admin'!D33="L",1,0)</f>
        <v>0</v>
      </c>
      <c r="AC33" s="216" t="b">
        <f>IF(AND(calculations!AB33=1,'Area 1 Governance &amp; Admin'!E33="y"),"achieved",IF(AND(AB33=1,'Area 1 Governance &amp; Admin'!E33="n"),"not achieved",IF(AND(AB33=1,'Area 1 Governance &amp; Admin'!E33="N/A"),"N/A")))</f>
        <v>0</v>
      </c>
    </row>
    <row r="34" spans="1:29" x14ac:dyDescent="0.35">
      <c r="A34" s="111"/>
      <c r="B34" s="112"/>
      <c r="C34" s="111"/>
      <c r="D34" s="111"/>
      <c r="E34" s="111"/>
      <c r="F34" s="111"/>
      <c r="G34" s="111"/>
      <c r="H34" s="111"/>
      <c r="I34" s="111"/>
      <c r="J34" s="26"/>
      <c r="K34" s="26"/>
      <c r="L34" s="26"/>
      <c r="M34" s="26"/>
      <c r="N34" s="26"/>
      <c r="O34" s="26"/>
      <c r="P34" s="26"/>
      <c r="Q34" s="26"/>
      <c r="R34" s="26"/>
      <c r="S34" s="26"/>
      <c r="T34" s="26"/>
      <c r="U34" s="26"/>
      <c r="V34" s="26"/>
      <c r="W34" s="26"/>
      <c r="X34" s="26"/>
      <c r="Y34" s="26"/>
      <c r="Z34" s="26"/>
      <c r="AC34" s="216" t="b">
        <f>IF(AND(calculations!AB34=1,'Area 1 Governance &amp; Admin'!E34="y"),"achieved",IF(AND(AB34=1,'Area 1 Governance &amp; Admin'!E34="n"),"not achieved",IF(AND(AB34=1,'Area 1 Governance &amp; Admin'!E34="N/A"),"N/A")))</f>
        <v>0</v>
      </c>
    </row>
    <row r="35" spans="1:29" x14ac:dyDescent="0.35">
      <c r="A35" s="111" t="s">
        <v>37</v>
      </c>
      <c r="B35" s="112">
        <v>6.1</v>
      </c>
      <c r="C35" s="111" t="s">
        <v>61</v>
      </c>
      <c r="D35" s="111" t="str">
        <f t="shared" si="11"/>
        <v>6.1. Duties and Responsibilities</v>
      </c>
      <c r="E35" s="111">
        <f>IF('Area 1 Governance &amp; Admin'!E35="y",1,0)</f>
        <v>0</v>
      </c>
      <c r="F35" s="111" t="str">
        <f>IF('Area 1 Governance &amp; Admin'!$H35=calculations!F$2,1,"")</f>
        <v/>
      </c>
      <c r="G35" s="111" t="str">
        <f>IF('Area 1 Governance &amp; Admin'!$H35=calculations!G$2,1,"")</f>
        <v/>
      </c>
      <c r="H35" s="111" t="str">
        <f>IF('Area 1 Governance &amp; Admin'!$H35=calculations!H$2,1,"")</f>
        <v/>
      </c>
      <c r="I35" s="111" t="str">
        <f>IF('Area 1 Governance &amp; Admin'!$H35=calculations!I$2,1,"")</f>
        <v/>
      </c>
      <c r="J35" s="26"/>
      <c r="K35" s="26"/>
      <c r="L35" s="26"/>
      <c r="M35" s="26"/>
      <c r="N35" s="26"/>
      <c r="O35" s="26"/>
      <c r="P35" s="26"/>
      <c r="Q35" s="26"/>
      <c r="R35" s="26"/>
      <c r="S35" s="26"/>
      <c r="T35" s="26"/>
      <c r="U35" s="26"/>
      <c r="V35" s="26"/>
      <c r="W35" s="26"/>
      <c r="X35" s="26"/>
      <c r="Y35" s="26"/>
      <c r="Z35" s="26"/>
      <c r="AA35" t="str">
        <f t="shared" si="7"/>
        <v>6.1. Duties and Responsibilities</v>
      </c>
      <c r="AB35">
        <f>IF('Area 1 Governance &amp; Admin'!D35="m",1,0)+IF('Area 1 Governance &amp; Admin'!D35="L",1,0)</f>
        <v>1</v>
      </c>
      <c r="AC35" s="216" t="b">
        <f>IF(AND(calculations!AB35=1,'Area 1 Governance &amp; Admin'!E35="y"),"achieved",IF(AND(AB35=1,'Area 1 Governance &amp; Admin'!E35="n"),"not achieved",IF(AND(AB35=1,'Area 1 Governance &amp; Admin'!E35="N/A"),"N/A")))</f>
        <v>0</v>
      </c>
    </row>
    <row r="36" spans="1:29" x14ac:dyDescent="0.35">
      <c r="A36" s="111" t="s">
        <v>37</v>
      </c>
      <c r="B36" s="112">
        <v>6.2</v>
      </c>
      <c r="C36" s="111" t="s">
        <v>62</v>
      </c>
      <c r="D36" s="111" t="str">
        <f t="shared" si="11"/>
        <v>6.2. Orientation</v>
      </c>
      <c r="E36" s="111">
        <f>IF('Area 1 Governance &amp; Admin'!E36="y",1,0)</f>
        <v>0</v>
      </c>
      <c r="F36" s="111" t="str">
        <f>IF('Area 1 Governance &amp; Admin'!$H36=calculations!F$2,1,"")</f>
        <v/>
      </c>
      <c r="G36" s="111" t="str">
        <f>IF('Area 1 Governance &amp; Admin'!$H36=calculations!G$2,1,"")</f>
        <v/>
      </c>
      <c r="H36" s="111" t="str">
        <f>IF('Area 1 Governance &amp; Admin'!$H36=calculations!H$2,1,"")</f>
        <v/>
      </c>
      <c r="I36" s="111" t="str">
        <f>IF('Area 1 Governance &amp; Admin'!$H36=calculations!I$2,1,"")</f>
        <v/>
      </c>
      <c r="J36" s="26"/>
      <c r="K36" s="26"/>
      <c r="L36" s="26"/>
      <c r="M36" s="26"/>
      <c r="N36" s="26"/>
      <c r="O36" s="26"/>
      <c r="P36" s="26"/>
      <c r="Q36" s="26"/>
      <c r="R36" s="26"/>
      <c r="S36" s="26"/>
      <c r="T36" s="26"/>
      <c r="U36" s="26"/>
      <c r="V36" s="26"/>
      <c r="W36" s="26"/>
      <c r="X36" s="26"/>
      <c r="Y36" s="26"/>
      <c r="Z36" s="26"/>
      <c r="AA36" t="str">
        <f t="shared" si="7"/>
        <v>6.2. Orientation</v>
      </c>
      <c r="AB36">
        <f>IF('Area 1 Governance &amp; Admin'!D36="m",1,0)+IF('Area 1 Governance &amp; Admin'!D36="L",1,0)</f>
        <v>1</v>
      </c>
      <c r="AC36" s="216" t="b">
        <f>IF(AND(calculations!AB36=1,'Area 1 Governance &amp; Admin'!E36="y"),"achieved",IF(AND(AB36=1,'Area 1 Governance &amp; Admin'!E36="n"),"not achieved",IF(AND(AB36=1,'Area 1 Governance &amp; Admin'!E36="N/A"),"N/A")))</f>
        <v>0</v>
      </c>
    </row>
    <row r="37" spans="1:29" x14ac:dyDescent="0.35">
      <c r="A37" s="111" t="s">
        <v>37</v>
      </c>
      <c r="B37" s="112">
        <v>6.3</v>
      </c>
      <c r="C37" s="113" t="s">
        <v>63</v>
      </c>
      <c r="D37" s="111" t="str">
        <f t="shared" si="11"/>
        <v>6.3. Current Information</v>
      </c>
      <c r="E37" s="111">
        <f>IF('Area 1 Governance &amp; Admin'!E37="y",1,0)</f>
        <v>0</v>
      </c>
      <c r="F37" s="111" t="str">
        <f>IF('Area 1 Governance &amp; Admin'!$H37=calculations!F$2,1,"")</f>
        <v/>
      </c>
      <c r="G37" s="111" t="str">
        <f>IF('Area 1 Governance &amp; Admin'!$H37=calculations!G$2,1,"")</f>
        <v/>
      </c>
      <c r="H37" s="111" t="str">
        <f>IF('Area 1 Governance &amp; Admin'!$H37=calculations!H$2,1,"")</f>
        <v/>
      </c>
      <c r="I37" s="111" t="str">
        <f>IF('Area 1 Governance &amp; Admin'!$H37=calculations!I$2,1,"")</f>
        <v/>
      </c>
      <c r="J37" s="26"/>
      <c r="K37" s="26"/>
      <c r="L37" s="26"/>
      <c r="M37" s="26"/>
      <c r="N37" s="26"/>
      <c r="O37" s="26"/>
      <c r="P37" s="26"/>
      <c r="Q37" s="26"/>
      <c r="R37" s="26"/>
      <c r="S37" s="26"/>
      <c r="T37" s="26"/>
      <c r="U37" s="26"/>
      <c r="V37" s="26"/>
      <c r="W37" s="26"/>
      <c r="X37" s="26"/>
      <c r="Y37" s="26"/>
      <c r="Z37" s="26"/>
      <c r="AA37" t="str">
        <f t="shared" si="7"/>
        <v>6.3. Current Information</v>
      </c>
      <c r="AB37">
        <f>IF('Area 1 Governance &amp; Admin'!D37="m",1,0)+IF('Area 1 Governance &amp; Admin'!D37="L",1,0)</f>
        <v>0</v>
      </c>
      <c r="AC37" s="216" t="b">
        <f>IF(AND(calculations!AB37=1,'Area 1 Governance &amp; Admin'!E37="y"),"achieved",IF(AND(AB37=1,'Area 1 Governance &amp; Admin'!E37="n"),"not achieved",IF(AND(AB37=1,'Area 1 Governance &amp; Admin'!E37="N/A"),"N/A")))</f>
        <v>0</v>
      </c>
    </row>
    <row r="38" spans="1:29" x14ac:dyDescent="0.35">
      <c r="A38" s="111" t="s">
        <v>37</v>
      </c>
      <c r="B38" s="112">
        <v>6.4</v>
      </c>
      <c r="C38" s="113" t="s">
        <v>488</v>
      </c>
      <c r="D38" s="111" t="str">
        <f t="shared" si="11"/>
        <v>6.4. AODA Training</v>
      </c>
      <c r="E38" s="111">
        <f>IF('Area 1 Governance &amp; Admin'!E38="y",1,0)</f>
        <v>0</v>
      </c>
      <c r="F38" s="111" t="str">
        <f>IF('Area 1 Governance &amp; Admin'!$H38=calculations!F$2,1,"")</f>
        <v/>
      </c>
      <c r="G38" s="111" t="str">
        <f>IF('Area 1 Governance &amp; Admin'!$H38=calculations!G$2,1,"")</f>
        <v/>
      </c>
      <c r="H38" s="111" t="str">
        <f>IF('Area 1 Governance &amp; Admin'!$H38=calculations!H$2,1,"")</f>
        <v/>
      </c>
      <c r="I38" s="111" t="str">
        <f>IF('Area 1 Governance &amp; Admin'!$H38=calculations!I$2,1,"")</f>
        <v/>
      </c>
      <c r="J38" s="26"/>
      <c r="K38" s="26"/>
      <c r="L38" s="26"/>
      <c r="M38" s="26"/>
      <c r="N38" s="26"/>
      <c r="O38" s="26"/>
      <c r="P38" s="26"/>
      <c r="Q38" s="26"/>
      <c r="R38" s="26"/>
      <c r="S38" s="26"/>
      <c r="T38" s="26"/>
      <c r="U38" s="26"/>
      <c r="V38" s="26"/>
      <c r="W38" s="26"/>
      <c r="X38" s="26"/>
      <c r="Y38" s="26"/>
      <c r="Z38" s="26"/>
      <c r="AA38" t="str">
        <f t="shared" si="7"/>
        <v>6.4. AODA Training</v>
      </c>
      <c r="AB38">
        <f>IF('Area 1 Governance &amp; Admin'!D38="m",1,0)+IF('Area 1 Governance &amp; Admin'!D38="L",1,0)</f>
        <v>1</v>
      </c>
      <c r="AC38" s="216" t="b">
        <f>IF(AND(calculations!AB38=1,'Area 1 Governance &amp; Admin'!E38="y"),"achieved",IF(AND(AB38=1,'Area 1 Governance &amp; Admin'!E38="n"),"not achieved",IF(AND(AB38=1,'Area 1 Governance &amp; Admin'!E38="N/A"),"N/A")))</f>
        <v>0</v>
      </c>
    </row>
    <row r="39" spans="1:29" x14ac:dyDescent="0.35">
      <c r="A39" s="111" t="s">
        <v>37</v>
      </c>
      <c r="B39" s="112">
        <v>6.5</v>
      </c>
      <c r="C39" s="113" t="s">
        <v>489</v>
      </c>
      <c r="D39" s="111" t="str">
        <f t="shared" si="11"/>
        <v>6.5. Truth and Reconciliation Training</v>
      </c>
      <c r="E39" s="111">
        <f>IF('Area 1 Governance &amp; Admin'!E39="y",1,0)</f>
        <v>0</v>
      </c>
      <c r="F39" s="111" t="str">
        <f>IF('Area 1 Governance &amp; Admin'!$H39=calculations!F$2,1,"")</f>
        <v/>
      </c>
      <c r="G39" s="111" t="str">
        <f>IF('Area 1 Governance &amp; Admin'!$H39=calculations!G$2,1,"")</f>
        <v/>
      </c>
      <c r="H39" s="111" t="str">
        <f>IF('Area 1 Governance &amp; Admin'!$H39=calculations!H$2,1,"")</f>
        <v/>
      </c>
      <c r="I39" s="111" t="str">
        <f>IF('Area 1 Governance &amp; Admin'!$H39=calculations!I$2,1,"")</f>
        <v/>
      </c>
      <c r="J39" s="26"/>
      <c r="K39" s="26"/>
      <c r="L39" s="26"/>
      <c r="M39" s="26"/>
      <c r="N39" s="26"/>
      <c r="O39" s="26"/>
      <c r="P39" s="26"/>
      <c r="Q39" s="26"/>
      <c r="R39" s="26"/>
      <c r="S39" s="26"/>
      <c r="T39" s="26"/>
      <c r="U39" s="26"/>
      <c r="V39" s="26"/>
      <c r="W39" s="26"/>
      <c r="X39" s="26"/>
      <c r="Y39" s="26"/>
      <c r="Z39" s="26"/>
      <c r="AA39" t="str">
        <f t="shared" si="7"/>
        <v>6.5. Truth and Reconciliation Training</v>
      </c>
      <c r="AB39">
        <f>IF('Area 1 Governance &amp; Admin'!D39="m",1,0)+IF('Area 1 Governance &amp; Admin'!D39="L",1,0)</f>
        <v>0</v>
      </c>
      <c r="AC39" s="216" t="b">
        <f>IF(AND(calculations!AB39=1,'Area 1 Governance &amp; Admin'!E39="y"),"achieved",IF(AND(AB39=1,'Area 1 Governance &amp; Admin'!E39="n"),"not achieved",IF(AND(AB39=1,'Area 1 Governance &amp; Admin'!E39="N/A"),"N/A")))</f>
        <v>0</v>
      </c>
    </row>
    <row r="40" spans="1:29" x14ac:dyDescent="0.35">
      <c r="A40" s="111">
        <f>COUNTA(A3:A39)-COUNTIF('Area 1 Governance &amp; Admin'!E:E,"n/a")</f>
        <v>32</v>
      </c>
      <c r="B40" s="112"/>
      <c r="C40" s="113"/>
      <c r="D40" s="111"/>
      <c r="E40" s="111">
        <f>SUM(E3:E39)</f>
        <v>0</v>
      </c>
      <c r="F40" s="111">
        <f t="shared" ref="F40:I40" si="12">SUM(F3:F39)</f>
        <v>0</v>
      </c>
      <c r="G40" s="111">
        <f t="shared" si="12"/>
        <v>0</v>
      </c>
      <c r="H40" s="111">
        <f t="shared" si="12"/>
        <v>0</v>
      </c>
      <c r="I40" s="111">
        <f t="shared" si="12"/>
        <v>0</v>
      </c>
      <c r="J40" s="26"/>
      <c r="K40" s="26"/>
      <c r="L40" s="26"/>
      <c r="M40" s="26"/>
      <c r="N40" s="26"/>
      <c r="O40" s="26"/>
      <c r="P40" s="26"/>
      <c r="Q40" s="26"/>
      <c r="R40" s="26"/>
      <c r="S40" s="26"/>
      <c r="T40" s="26"/>
      <c r="U40" s="26"/>
      <c r="V40" s="26"/>
      <c r="W40" s="26"/>
      <c r="X40" s="26"/>
      <c r="Y40" s="26"/>
      <c r="Z40" s="26"/>
      <c r="AA40" s="220" t="s">
        <v>540</v>
      </c>
      <c r="AB40" s="221">
        <f>SUM(AB3:AB39)-COUNTIF(AC3:AC39,"n/A")</f>
        <v>22</v>
      </c>
      <c r="AC40" s="221">
        <f>COUNTIF(AC3:AC39,"achieved")</f>
        <v>0</v>
      </c>
    </row>
    <row r="41" spans="1:29" x14ac:dyDescent="0.35">
      <c r="A41" s="111"/>
      <c r="B41" s="112"/>
      <c r="C41" s="113"/>
      <c r="D41" s="111"/>
      <c r="E41" s="111"/>
      <c r="F41" s="111"/>
      <c r="G41" s="111"/>
      <c r="H41" s="111"/>
      <c r="I41" s="111"/>
      <c r="J41" s="26"/>
      <c r="K41" s="26"/>
      <c r="L41" s="26"/>
      <c r="M41" s="26"/>
      <c r="N41" s="26"/>
      <c r="O41" s="26"/>
      <c r="P41" s="26"/>
      <c r="Q41" s="26"/>
      <c r="R41" s="26"/>
      <c r="S41" s="26"/>
      <c r="T41" s="26"/>
      <c r="U41" s="26"/>
      <c r="V41" s="26"/>
      <c r="W41" s="26"/>
      <c r="X41" s="26"/>
      <c r="Y41" s="26"/>
      <c r="Z41" s="26"/>
    </row>
    <row r="42" spans="1:29" x14ac:dyDescent="0.35">
      <c r="A42" s="111" t="s">
        <v>16</v>
      </c>
      <c r="B42" s="112">
        <v>7.1</v>
      </c>
      <c r="C42" s="113" t="s">
        <v>65</v>
      </c>
      <c r="D42" s="111" t="str">
        <f t="shared" ref="D42:D68" si="13">CONCATENATE(B42,"."," ",C42)</f>
        <v>7.1. Community Analysis</v>
      </c>
      <c r="E42" s="111">
        <f>IF('Area 2 Planning Docs &amp; Process'!E3="y",1,0)</f>
        <v>0</v>
      </c>
      <c r="F42" s="111" t="str">
        <f>IF('Area 2 Planning Docs &amp; Process'!$H3=calculations!F$2,1,"")</f>
        <v/>
      </c>
      <c r="G42" s="111" t="str">
        <f>IF('Area 2 Planning Docs &amp; Process'!$H3=calculations!G$2,1,"")</f>
        <v/>
      </c>
      <c r="H42" s="111" t="str">
        <f>IF('Area 2 Planning Docs &amp; Process'!$H3=calculations!H$2,1,"")</f>
        <v/>
      </c>
      <c r="I42" s="111" t="str">
        <f>IF('Area 2 Planning Docs &amp; Process'!$H3=calculations!I$2,1,"")</f>
        <v/>
      </c>
      <c r="J42" s="26"/>
      <c r="K42" s="26"/>
      <c r="L42" s="26"/>
      <c r="M42" s="26"/>
      <c r="N42" s="26"/>
      <c r="O42" s="26"/>
      <c r="P42" s="26"/>
      <c r="Q42" s="26"/>
      <c r="R42" s="26"/>
      <c r="S42" s="26"/>
      <c r="T42" s="26"/>
      <c r="U42" s="26"/>
      <c r="V42" s="26"/>
      <c r="W42" s="26"/>
      <c r="X42" s="26"/>
      <c r="Y42" s="26"/>
      <c r="Z42" s="26"/>
      <c r="AA42" t="str">
        <f t="shared" si="7"/>
        <v>7.1. Community Analysis</v>
      </c>
      <c r="AB42">
        <f>IF('Area 2 Planning Docs &amp; Process'!D3="M",1,0)+IF('Area 2 Planning Docs &amp; Process'!D3="L",1,0)</f>
        <v>1</v>
      </c>
      <c r="AC42" s="216" t="b">
        <f>IF(AND(calculations!AB42=1,'Area 2 Planning Docs &amp; Process'!E3="y"),"achieved",IF(AND(AB42=1,'Area 2 Planning Docs &amp; Process'!E3="n"),"not achieved",IF(AND(AB42=1,'Area 2 Planning Docs &amp; Process'!E3="n/a"),"N/A")))</f>
        <v>0</v>
      </c>
    </row>
    <row r="43" spans="1:29" x14ac:dyDescent="0.35">
      <c r="A43" s="111" t="s">
        <v>16</v>
      </c>
      <c r="B43" s="112">
        <v>7.2</v>
      </c>
      <c r="C43" s="113" t="s">
        <v>66</v>
      </c>
      <c r="D43" s="111" t="str">
        <f t="shared" si="13"/>
        <v>7.2. Community Consultation</v>
      </c>
      <c r="E43" s="111">
        <f>IF('Area 2 Planning Docs &amp; Process'!E4="y",1,0)</f>
        <v>0</v>
      </c>
      <c r="F43" s="111" t="str">
        <f>IF('Area 2 Planning Docs &amp; Process'!$H4=calculations!F$2,1,"")</f>
        <v/>
      </c>
      <c r="G43" s="111" t="str">
        <f>IF('Area 2 Planning Docs &amp; Process'!$H4=calculations!G$2,1,"")</f>
        <v/>
      </c>
      <c r="H43" s="111" t="str">
        <f>IF('Area 2 Planning Docs &amp; Process'!$H4=calculations!H$2,1,"")</f>
        <v/>
      </c>
      <c r="I43" s="111" t="str">
        <f>IF('Area 2 Planning Docs &amp; Process'!$H4=calculations!I$2,1,"")</f>
        <v/>
      </c>
      <c r="J43" s="26"/>
      <c r="K43" s="26"/>
      <c r="L43" s="26"/>
      <c r="M43" s="26"/>
      <c r="N43" s="26"/>
      <c r="O43" s="26"/>
      <c r="P43" s="26"/>
      <c r="Q43" s="26"/>
      <c r="R43" s="26"/>
      <c r="S43" s="26"/>
      <c r="T43" s="26"/>
      <c r="U43" s="26"/>
      <c r="V43" s="26"/>
      <c r="W43" s="26"/>
      <c r="X43" s="26"/>
      <c r="Y43" s="26"/>
      <c r="Z43" s="26"/>
      <c r="AA43" t="str">
        <f t="shared" si="7"/>
        <v>7.2. Community Consultation</v>
      </c>
      <c r="AB43">
        <f>IF('Area 2 Planning Docs &amp; Process'!D4="M",1,0)+IF('Area 2 Planning Docs &amp; Process'!D4="L",1,0)</f>
        <v>1</v>
      </c>
      <c r="AC43" s="216" t="b">
        <f>IF(AND(calculations!AB43=1,'Area 2 Planning Docs &amp; Process'!E4="y"),"achieved",IF(AND(AB43=1,'Area 2 Planning Docs &amp; Process'!E4="n"),"not achieved",IF(AND(AB43=1,'Area 2 Planning Docs &amp; Process'!E4="n/a"),"N/A")))</f>
        <v>0</v>
      </c>
    </row>
    <row r="44" spans="1:29" x14ac:dyDescent="0.35">
      <c r="A44" s="111" t="s">
        <v>16</v>
      </c>
      <c r="B44" s="112">
        <v>7.3</v>
      </c>
      <c r="C44" s="113" t="s">
        <v>67</v>
      </c>
      <c r="D44" s="111" t="str">
        <f t="shared" si="13"/>
        <v>7.3. Assessment of Service Hours</v>
      </c>
      <c r="E44" s="111">
        <f>IF('Area 2 Planning Docs &amp; Process'!E5="y",1,0)</f>
        <v>0</v>
      </c>
      <c r="F44" s="111" t="str">
        <f>IF('Area 2 Planning Docs &amp; Process'!$H5=calculations!F$2,1,"")</f>
        <v/>
      </c>
      <c r="G44" s="111" t="str">
        <f>IF('Area 2 Planning Docs &amp; Process'!$H5=calculations!G$2,1,"")</f>
        <v/>
      </c>
      <c r="H44" s="111" t="str">
        <f>IF('Area 2 Planning Docs &amp; Process'!$H5=calculations!H$2,1,"")</f>
        <v/>
      </c>
      <c r="I44" s="111" t="str">
        <f>IF('Area 2 Planning Docs &amp; Process'!$H5=calculations!I$2,1,"")</f>
        <v/>
      </c>
      <c r="J44" s="26"/>
      <c r="K44" s="26"/>
      <c r="L44" s="26"/>
      <c r="M44" s="26"/>
      <c r="N44" s="26"/>
      <c r="O44" s="26"/>
      <c r="P44" s="26"/>
      <c r="Q44" s="26"/>
      <c r="R44" s="26"/>
      <c r="S44" s="26"/>
      <c r="T44" s="26"/>
      <c r="U44" s="26"/>
      <c r="V44" s="26"/>
      <c r="W44" s="26"/>
      <c r="X44" s="26"/>
      <c r="Y44" s="26"/>
      <c r="Z44" s="26"/>
      <c r="AA44" t="str">
        <f t="shared" si="7"/>
        <v>7.3. Assessment of Service Hours</v>
      </c>
      <c r="AB44">
        <f>IF('Area 2 Planning Docs &amp; Process'!D5="M",1,0)+IF('Area 2 Planning Docs &amp; Process'!D5="L",1,0)</f>
        <v>1</v>
      </c>
      <c r="AC44" s="216" t="b">
        <f>IF(AND(calculations!AB44=1,'Area 2 Planning Docs &amp; Process'!E5="y"),"achieved",IF(AND(AB44=1,'Area 2 Planning Docs &amp; Process'!E5="n"),"not achieved",IF(AND(AB44=1,'Area 2 Planning Docs &amp; Process'!E5="n/a"),"N/A")))</f>
        <v>0</v>
      </c>
    </row>
    <row r="45" spans="1:29" x14ac:dyDescent="0.35">
      <c r="A45" s="111" t="s">
        <v>16</v>
      </c>
      <c r="B45" s="112">
        <v>7.4</v>
      </c>
      <c r="C45" s="113" t="s">
        <v>68</v>
      </c>
      <c r="D45" s="111" t="str">
        <f t="shared" si="13"/>
        <v>7.4. Performance Measurement Informs Planning</v>
      </c>
      <c r="E45" s="111">
        <f>IF('Area 2 Planning Docs &amp; Process'!E6="y",1,0)</f>
        <v>0</v>
      </c>
      <c r="F45" s="111" t="str">
        <f>IF('Area 2 Planning Docs &amp; Process'!$H6=calculations!F$2,1,"")</f>
        <v/>
      </c>
      <c r="G45" s="111" t="str">
        <f>IF('Area 2 Planning Docs &amp; Process'!$H6=calculations!G$2,1,"")</f>
        <v/>
      </c>
      <c r="H45" s="111" t="str">
        <f>IF('Area 2 Planning Docs &amp; Process'!$H6=calculations!H$2,1,"")</f>
        <v/>
      </c>
      <c r="I45" s="111" t="str">
        <f>IF('Area 2 Planning Docs &amp; Process'!$H6=calculations!I$2,1,"")</f>
        <v/>
      </c>
      <c r="J45" s="26"/>
      <c r="K45" s="26"/>
      <c r="L45" s="26"/>
      <c r="M45" s="26"/>
      <c r="N45" s="26"/>
      <c r="O45" s="26"/>
      <c r="P45" s="26"/>
      <c r="Q45" s="26"/>
      <c r="R45" s="26"/>
      <c r="S45" s="26"/>
      <c r="T45" s="26"/>
      <c r="U45" s="26"/>
      <c r="V45" s="26"/>
      <c r="W45" s="26"/>
      <c r="X45" s="26"/>
      <c r="Y45" s="26"/>
      <c r="Z45" s="26"/>
      <c r="AA45" t="str">
        <f t="shared" si="7"/>
        <v>7.4. Performance Measurement Informs Planning</v>
      </c>
      <c r="AB45">
        <f>IF('Area 2 Planning Docs &amp; Process'!D6="M",1,0)+IF('Area 2 Planning Docs &amp; Process'!D6="L",1,0)</f>
        <v>1</v>
      </c>
      <c r="AC45" s="216" t="b">
        <f>IF(AND(calculations!AB45=1,'Area 2 Planning Docs &amp; Process'!E6="y"),"achieved",IF(AND(AB45=1,'Area 2 Planning Docs &amp; Process'!E6="n"),"not achieved",IF(AND(AB45=1,'Area 2 Planning Docs &amp; Process'!E6="n/a"),"N/A")))</f>
        <v>0</v>
      </c>
    </row>
    <row r="46" spans="1:29" x14ac:dyDescent="0.35">
      <c r="A46" s="111" t="s">
        <v>16</v>
      </c>
      <c r="B46" s="112">
        <v>7.5</v>
      </c>
      <c r="C46" s="113" t="s">
        <v>70</v>
      </c>
      <c r="D46" s="111" t="str">
        <f t="shared" si="13"/>
        <v>7.5. Facility Planning</v>
      </c>
      <c r="E46" s="111">
        <f>IF('Area 2 Planning Docs &amp; Process'!E7="y",1,0)</f>
        <v>0</v>
      </c>
      <c r="F46" s="111" t="str">
        <f>IF('Area 2 Planning Docs &amp; Process'!$H7=calculations!F$2,1,"")</f>
        <v/>
      </c>
      <c r="G46" s="111" t="str">
        <f>IF('Area 2 Planning Docs &amp; Process'!$H7=calculations!G$2,1,"")</f>
        <v/>
      </c>
      <c r="H46" s="111" t="str">
        <f>IF('Area 2 Planning Docs &amp; Process'!$H7=calculations!H$2,1,"")</f>
        <v/>
      </c>
      <c r="I46" s="111" t="str">
        <f>IF('Area 2 Planning Docs &amp; Process'!$H7=calculations!I$2,1,"")</f>
        <v/>
      </c>
      <c r="J46" s="26"/>
      <c r="K46" s="26"/>
      <c r="L46" s="26"/>
      <c r="M46" s="26"/>
      <c r="N46" s="26"/>
      <c r="O46" s="26"/>
      <c r="P46" s="26"/>
      <c r="Q46" s="26"/>
      <c r="R46" s="26"/>
      <c r="S46" s="26"/>
      <c r="T46" s="26"/>
      <c r="U46" s="26"/>
      <c r="V46" s="26"/>
      <c r="W46" s="26"/>
      <c r="X46" s="26"/>
      <c r="Y46" s="26"/>
      <c r="Z46" s="26"/>
      <c r="AA46" t="str">
        <f t="shared" si="7"/>
        <v>7.5. Facility Planning</v>
      </c>
      <c r="AB46">
        <f>IF('Area 2 Planning Docs &amp; Process'!D7="M",1,0)+IF('Area 2 Planning Docs &amp; Process'!D7="L",1,0)</f>
        <v>0</v>
      </c>
      <c r="AC46" s="216" t="b">
        <f>IF(AND(calculations!AB46=1,'Area 2 Planning Docs &amp; Process'!E7="y"),"achieved",IF(AND(AB46=1,'Area 2 Planning Docs &amp; Process'!E7="n"),"not achieved",IF(AND(AB46=1,'Area 2 Planning Docs &amp; Process'!E7="n/a"),"N/A")))</f>
        <v>0</v>
      </c>
    </row>
    <row r="47" spans="1:29" x14ac:dyDescent="0.35">
      <c r="A47" s="111" t="s">
        <v>16</v>
      </c>
      <c r="B47" s="112">
        <v>7.6</v>
      </c>
      <c r="C47" s="113" t="s">
        <v>72</v>
      </c>
      <c r="D47" s="111" t="str">
        <f t="shared" si="13"/>
        <v>7.6. Participation in Local Planning</v>
      </c>
      <c r="E47" s="111">
        <f>IF('Area 2 Planning Docs &amp; Process'!E8="y",1,0)</f>
        <v>0</v>
      </c>
      <c r="F47" s="111" t="str">
        <f>IF('Area 2 Planning Docs &amp; Process'!$H8=calculations!F$2,1,"")</f>
        <v/>
      </c>
      <c r="G47" s="111" t="str">
        <f>IF('Area 2 Planning Docs &amp; Process'!$H8=calculations!G$2,1,"")</f>
        <v/>
      </c>
      <c r="H47" s="111" t="str">
        <f>IF('Area 2 Planning Docs &amp; Process'!$H8=calculations!H$2,1,"")</f>
        <v/>
      </c>
      <c r="I47" s="111" t="str">
        <f>IF('Area 2 Planning Docs &amp; Process'!$H8=calculations!I$2,1,"")</f>
        <v/>
      </c>
      <c r="J47" s="26"/>
      <c r="K47" s="26"/>
      <c r="L47" s="26"/>
      <c r="M47" s="26"/>
      <c r="N47" s="26"/>
      <c r="O47" s="26"/>
      <c r="P47" s="26"/>
      <c r="Q47" s="26"/>
      <c r="R47" s="26"/>
      <c r="S47" s="26"/>
      <c r="T47" s="26"/>
      <c r="U47" s="26"/>
      <c r="V47" s="26"/>
      <c r="W47" s="26"/>
      <c r="X47" s="26"/>
      <c r="Y47" s="26"/>
      <c r="Z47" s="26"/>
      <c r="AA47" t="str">
        <f t="shared" si="7"/>
        <v>7.6. Participation in Local Planning</v>
      </c>
      <c r="AB47">
        <f>IF('Area 2 Planning Docs &amp; Process'!D8="M",1,0)+IF('Area 2 Planning Docs &amp; Process'!D8="L",1,0)</f>
        <v>0</v>
      </c>
      <c r="AC47" s="216" t="b">
        <f>IF(AND(calculations!AB47=1,'Area 2 Planning Docs &amp; Process'!E8="y"),"achieved",IF(AND(AB47=1,'Area 2 Planning Docs &amp; Process'!E8="n"),"not achieved",IF(AND(AB47=1,'Area 2 Planning Docs &amp; Process'!E8="n/a"),"N/A")))</f>
        <v>0</v>
      </c>
    </row>
    <row r="48" spans="1:29" x14ac:dyDescent="0.35">
      <c r="A48" s="111"/>
      <c r="B48" s="112"/>
      <c r="C48" s="113"/>
      <c r="D48" s="111"/>
      <c r="E48" s="111"/>
      <c r="F48" s="111"/>
      <c r="G48" s="111"/>
      <c r="H48" s="111"/>
      <c r="I48" s="111"/>
      <c r="J48" s="26"/>
      <c r="K48" s="26"/>
      <c r="L48" s="26"/>
      <c r="M48" s="26"/>
      <c r="N48" s="26"/>
      <c r="O48" s="26"/>
      <c r="P48" s="26"/>
      <c r="Q48" s="26"/>
      <c r="R48" s="26"/>
      <c r="S48" s="26"/>
      <c r="T48" s="26"/>
      <c r="U48" s="26"/>
      <c r="V48" s="26"/>
      <c r="W48" s="26"/>
      <c r="X48" s="26"/>
      <c r="Y48" s="26"/>
      <c r="Z48" s="26"/>
      <c r="AC48" s="216" t="b">
        <f>IF(AND(calculations!AB48=1,'Area 2 Planning Docs &amp; Process'!E9="y"),"achieved",IF(AND(AB48=1,'Area 2 Planning Docs &amp; Process'!E9="n"),"not achieved",IF(AND(AB48=1,'Area 2 Planning Docs &amp; Process'!E9="n/a"),"N/A")))</f>
        <v>0</v>
      </c>
    </row>
    <row r="49" spans="1:29" x14ac:dyDescent="0.35">
      <c r="A49" s="111" t="s">
        <v>16</v>
      </c>
      <c r="B49" s="112">
        <v>8.1</v>
      </c>
      <c r="C49" s="113" t="s">
        <v>73</v>
      </c>
      <c r="D49" s="111" t="str">
        <f t="shared" si="13"/>
        <v>8.1. Content and Size of the Library Collection</v>
      </c>
      <c r="E49" s="111">
        <f>IF('Area 2 Planning Docs &amp; Process'!E10="y",1,0)</f>
        <v>0</v>
      </c>
      <c r="F49" s="111" t="str">
        <f>IF('Area 2 Planning Docs &amp; Process'!$H10=calculations!F$2,1,"")</f>
        <v/>
      </c>
      <c r="G49" s="111" t="str">
        <f>IF('Area 2 Planning Docs &amp; Process'!$H10=calculations!G$2,1,"")</f>
        <v/>
      </c>
      <c r="H49" s="111" t="str">
        <f>IF('Area 2 Planning Docs &amp; Process'!$H10=calculations!H$2,1,"")</f>
        <v/>
      </c>
      <c r="I49" s="111" t="str">
        <f>IF('Area 2 Planning Docs &amp; Process'!$H10=calculations!I$2,1,"")</f>
        <v/>
      </c>
      <c r="J49" s="26"/>
      <c r="K49" s="26"/>
      <c r="L49" s="26"/>
      <c r="M49" s="26"/>
      <c r="N49" s="26"/>
      <c r="O49" s="26"/>
      <c r="P49" s="26"/>
      <c r="Q49" s="26"/>
      <c r="R49" s="26"/>
      <c r="S49" s="26"/>
      <c r="T49" s="26"/>
      <c r="U49" s="26"/>
      <c r="V49" s="26"/>
      <c r="W49" s="26"/>
      <c r="X49" s="26"/>
      <c r="Y49" s="26"/>
      <c r="Z49" s="26"/>
      <c r="AA49" t="str">
        <f t="shared" si="7"/>
        <v>8.1. Content and Size of the Library Collection</v>
      </c>
      <c r="AB49">
        <f>IF('Area 2 Planning Docs &amp; Process'!D10="M",1,0)+IF('Area 2 Planning Docs &amp; Process'!D10="L",1,0)</f>
        <v>0</v>
      </c>
      <c r="AC49" s="216" t="b">
        <f>IF(AND(calculations!AB49=1,'Area 2 Planning Docs &amp; Process'!E10="y"),"achieved",IF(AND(AB49=1,'Area 2 Planning Docs &amp; Process'!E10="n"),"not achieved",IF(AND(AB49=1,'Area 2 Planning Docs &amp; Process'!E10="n/a"),"N/A")))</f>
        <v>0</v>
      </c>
    </row>
    <row r="50" spans="1:29" x14ac:dyDescent="0.35">
      <c r="A50" s="111" t="s">
        <v>16</v>
      </c>
      <c r="B50" s="112">
        <v>8.1999999999999993</v>
      </c>
      <c r="C50" s="113" t="s">
        <v>74</v>
      </c>
      <c r="D50" s="111" t="str">
        <f t="shared" si="13"/>
        <v>8.2. Collection Plan</v>
      </c>
      <c r="E50" s="111">
        <f>IF('Area 2 Planning Docs &amp; Process'!E11="y",1,0)</f>
        <v>0</v>
      </c>
      <c r="F50" s="111" t="str">
        <f>IF('Area 2 Planning Docs &amp; Process'!$H11=calculations!F$2,1,"")</f>
        <v/>
      </c>
      <c r="G50" s="111" t="str">
        <f>IF('Area 2 Planning Docs &amp; Process'!$H11=calculations!G$2,1,"")</f>
        <v/>
      </c>
      <c r="H50" s="111" t="str">
        <f>IF('Area 2 Planning Docs &amp; Process'!$H11=calculations!H$2,1,"")</f>
        <v/>
      </c>
      <c r="I50" s="111" t="str">
        <f>IF('Area 2 Planning Docs &amp; Process'!$H11=calculations!I$2,1,"")</f>
        <v/>
      </c>
      <c r="J50" s="26"/>
      <c r="K50" s="26"/>
      <c r="L50" s="26"/>
      <c r="M50" s="26"/>
      <c r="N50" s="26"/>
      <c r="O50" s="26"/>
      <c r="P50" s="26"/>
      <c r="Q50" s="26"/>
      <c r="R50" s="26"/>
      <c r="S50" s="26"/>
      <c r="T50" s="26"/>
      <c r="U50" s="26"/>
      <c r="V50" s="26"/>
      <c r="W50" s="26"/>
      <c r="X50" s="26"/>
      <c r="Y50" s="26"/>
      <c r="Z50" s="26"/>
      <c r="AA50" t="str">
        <f t="shared" si="7"/>
        <v>8.2. Collection Plan</v>
      </c>
      <c r="AB50">
        <f>IF('Area 2 Planning Docs &amp; Process'!D11="M",1,0)+IF('Area 2 Planning Docs &amp; Process'!D11="L",1,0)</f>
        <v>0</v>
      </c>
      <c r="AC50" s="216" t="b">
        <f>IF(AND(calculations!AB50=1,'Area 2 Planning Docs &amp; Process'!E11="y"),"achieved",IF(AND(AB50=1,'Area 2 Planning Docs &amp; Process'!E11="n"),"not achieved",IF(AND(AB50=1,'Area 2 Planning Docs &amp; Process'!E11="n/a"),"N/A")))</f>
        <v>0</v>
      </c>
    </row>
    <row r="51" spans="1:29" x14ac:dyDescent="0.35">
      <c r="A51" s="111" t="s">
        <v>16</v>
      </c>
      <c r="B51" s="112">
        <v>8.3000000000000007</v>
      </c>
      <c r="C51" s="113" t="s">
        <v>75</v>
      </c>
      <c r="D51" s="111" t="str">
        <f t="shared" si="13"/>
        <v>8.3. Inventory</v>
      </c>
      <c r="E51" s="111">
        <f>IF('Area 2 Planning Docs &amp; Process'!E12="y",1,0)</f>
        <v>0</v>
      </c>
      <c r="F51" s="111" t="str">
        <f>IF('Area 2 Planning Docs &amp; Process'!$H12=calculations!F$2,1,"")</f>
        <v/>
      </c>
      <c r="G51" s="111" t="str">
        <f>IF('Area 2 Planning Docs &amp; Process'!$H12=calculations!G$2,1,"")</f>
        <v/>
      </c>
      <c r="H51" s="111" t="str">
        <f>IF('Area 2 Planning Docs &amp; Process'!$H12=calculations!H$2,1,"")</f>
        <v/>
      </c>
      <c r="I51" s="111" t="str">
        <f>IF('Area 2 Planning Docs &amp; Process'!$H12=calculations!I$2,1,"")</f>
        <v/>
      </c>
      <c r="J51" s="26"/>
      <c r="K51" s="26"/>
      <c r="L51" s="26"/>
      <c r="M51" s="26"/>
      <c r="N51" s="26"/>
      <c r="O51" s="26"/>
      <c r="P51" s="26"/>
      <c r="Q51" s="26"/>
      <c r="R51" s="26"/>
      <c r="S51" s="26"/>
      <c r="T51" s="26"/>
      <c r="U51" s="26"/>
      <c r="V51" s="26"/>
      <c r="W51" s="26"/>
      <c r="X51" s="26"/>
      <c r="Y51" s="26"/>
      <c r="Z51" s="26"/>
      <c r="AA51" t="str">
        <f t="shared" si="7"/>
        <v>8.3. Inventory</v>
      </c>
      <c r="AB51">
        <f>IF('Area 2 Planning Docs &amp; Process'!D12="M",1,0)+IF('Area 2 Planning Docs &amp; Process'!D12="L",1,0)</f>
        <v>0</v>
      </c>
      <c r="AC51" s="216" t="b">
        <f>IF(AND(calculations!AB51=1,'Area 2 Planning Docs &amp; Process'!E12="y"),"achieved",IF(AND(AB51=1,'Area 2 Planning Docs &amp; Process'!E12="n"),"not achieved",IF(AND(AB51=1,'Area 2 Planning Docs &amp; Process'!E12="n/a"),"N/A")))</f>
        <v>0</v>
      </c>
    </row>
    <row r="52" spans="1:29" x14ac:dyDescent="0.35">
      <c r="A52" s="111" t="s">
        <v>16</v>
      </c>
      <c r="B52" s="112">
        <v>8.4</v>
      </c>
      <c r="C52" s="113" t="s">
        <v>76</v>
      </c>
      <c r="D52" s="111" t="str">
        <f t="shared" si="13"/>
        <v>8.4. Collection Maintenance Procedures</v>
      </c>
      <c r="E52" s="111">
        <f>IF('Area 2 Planning Docs &amp; Process'!E13="y",1,0)</f>
        <v>0</v>
      </c>
      <c r="F52" s="111" t="str">
        <f>IF('Area 2 Planning Docs &amp; Process'!$H13=calculations!F$2,1,"")</f>
        <v/>
      </c>
      <c r="G52" s="111" t="str">
        <f>IF('Area 2 Planning Docs &amp; Process'!$H13=calculations!G$2,1,"")</f>
        <v/>
      </c>
      <c r="H52" s="111" t="str">
        <f>IF('Area 2 Planning Docs &amp; Process'!$H13=calculations!H$2,1,"")</f>
        <v/>
      </c>
      <c r="I52" s="111" t="str">
        <f>IF('Area 2 Planning Docs &amp; Process'!$H13=calculations!I$2,1,"")</f>
        <v/>
      </c>
      <c r="J52" s="26"/>
      <c r="K52" s="26"/>
      <c r="L52" s="26"/>
      <c r="M52" s="26"/>
      <c r="N52" s="26"/>
      <c r="O52" s="26"/>
      <c r="P52" s="26"/>
      <c r="Q52" s="26"/>
      <c r="R52" s="26"/>
      <c r="S52" s="26"/>
      <c r="T52" s="26"/>
      <c r="U52" s="26"/>
      <c r="V52" s="26"/>
      <c r="W52" s="26"/>
      <c r="X52" s="26"/>
      <c r="Y52" s="26"/>
      <c r="Z52" s="26"/>
      <c r="AA52" t="str">
        <f t="shared" si="7"/>
        <v>8.4. Collection Maintenance Procedures</v>
      </c>
      <c r="AB52">
        <f>IF('Area 2 Planning Docs &amp; Process'!D13="M",1,0)+IF('Area 2 Planning Docs &amp; Process'!D13="L",1,0)</f>
        <v>0</v>
      </c>
      <c r="AC52" s="216" t="b">
        <f>IF(AND(calculations!AB52=1,'Area 2 Planning Docs &amp; Process'!E13="y"),"achieved",IF(AND(AB52=1,'Area 2 Planning Docs &amp; Process'!E13="n"),"not achieved",IF(AND(AB52=1,'Area 2 Planning Docs &amp; Process'!E13="n/a"),"N/A")))</f>
        <v>0</v>
      </c>
    </row>
    <row r="53" spans="1:29" x14ac:dyDescent="0.35">
      <c r="A53" s="111"/>
      <c r="B53" s="112"/>
      <c r="C53" s="113"/>
      <c r="D53" s="111"/>
      <c r="E53" s="111"/>
      <c r="F53" s="111"/>
      <c r="G53" s="111"/>
      <c r="H53" s="111"/>
      <c r="I53" s="111"/>
      <c r="J53" s="26"/>
      <c r="K53" s="26"/>
      <c r="L53" s="26"/>
      <c r="M53" s="26"/>
      <c r="N53" s="26"/>
      <c r="O53" s="26"/>
      <c r="P53" s="26"/>
      <c r="Q53" s="26"/>
      <c r="R53" s="26"/>
      <c r="S53" s="26"/>
      <c r="T53" s="26"/>
      <c r="U53" s="26"/>
      <c r="V53" s="26"/>
      <c r="W53" s="26"/>
      <c r="X53" s="26"/>
      <c r="Y53" s="26"/>
      <c r="Z53" s="26"/>
      <c r="AC53" s="216" t="b">
        <f>IF(AND(calculations!AB53=1,'Area 2 Planning Docs &amp; Process'!E14="y"),"achieved",IF(AND(AB53=1,'Area 2 Planning Docs &amp; Process'!E14="n"),"not achieved",IF(AND(AB53=1,'Area 2 Planning Docs &amp; Process'!E14="n/a"),"N/A")))</f>
        <v>0</v>
      </c>
    </row>
    <row r="54" spans="1:29" x14ac:dyDescent="0.35">
      <c r="A54" s="111" t="s">
        <v>16</v>
      </c>
      <c r="B54" s="112">
        <v>9.1</v>
      </c>
      <c r="C54" s="113" t="s">
        <v>77</v>
      </c>
      <c r="D54" s="111" t="str">
        <f t="shared" si="13"/>
        <v>9.1. Service Level</v>
      </c>
      <c r="E54" s="111">
        <f>IF('Area 2 Planning Docs &amp; Process'!E15="y",1,0)</f>
        <v>0</v>
      </c>
      <c r="F54" s="111" t="str">
        <f>IF('Area 2 Planning Docs &amp; Process'!$H15=calculations!F$2,1,"")</f>
        <v/>
      </c>
      <c r="G54" s="111" t="str">
        <f>IF('Area 2 Planning Docs &amp; Process'!$H15=calculations!G$2,1,"")</f>
        <v/>
      </c>
      <c r="H54" s="111" t="str">
        <f>IF('Area 2 Planning Docs &amp; Process'!$H15=calculations!H$2,1,"")</f>
        <v/>
      </c>
      <c r="I54" s="111" t="str">
        <f>IF('Area 2 Planning Docs &amp; Process'!$H15=calculations!I$2,1,"")</f>
        <v/>
      </c>
      <c r="J54" s="26"/>
      <c r="K54" s="26"/>
      <c r="L54" s="26"/>
      <c r="M54" s="26"/>
      <c r="N54" s="26"/>
      <c r="O54" s="26"/>
      <c r="P54" s="26"/>
      <c r="Q54" s="26"/>
      <c r="R54" s="26"/>
      <c r="S54" s="26"/>
      <c r="T54" s="26"/>
      <c r="U54" s="26"/>
      <c r="V54" s="26"/>
      <c r="W54" s="26"/>
      <c r="X54" s="26"/>
      <c r="Y54" s="26"/>
      <c r="Z54" s="26"/>
      <c r="AA54" t="str">
        <f t="shared" si="7"/>
        <v>9.1. Service Level</v>
      </c>
      <c r="AB54">
        <f>IF('Area 2 Planning Docs &amp; Process'!D15="M",1,0)+IF('Area 2 Planning Docs &amp; Process'!D15="L",1,0)</f>
        <v>0</v>
      </c>
      <c r="AC54" s="216" t="b">
        <f>IF(AND(calculations!AB54=1,'Area 2 Planning Docs &amp; Process'!E15="y"),"achieved",IF(AND(AB54=1,'Area 2 Planning Docs &amp; Process'!E15="n"),"not achieved",IF(AND(AB54=1,'Area 2 Planning Docs &amp; Process'!E15="n/a"),"N/A")))</f>
        <v>0</v>
      </c>
    </row>
    <row r="55" spans="1:29" x14ac:dyDescent="0.35">
      <c r="A55" s="111" t="s">
        <v>16</v>
      </c>
      <c r="B55" s="112">
        <v>9.1999999999999993</v>
      </c>
      <c r="C55" s="113" t="s">
        <v>78</v>
      </c>
      <c r="D55" s="111" t="str">
        <f t="shared" si="13"/>
        <v>9.2. Gap Analysis of Service</v>
      </c>
      <c r="E55" s="111">
        <f>IF('Area 2 Planning Docs &amp; Process'!E16="y",1,0)</f>
        <v>0</v>
      </c>
      <c r="F55" s="111" t="str">
        <f>IF('Area 2 Planning Docs &amp; Process'!$H16=calculations!F$2,1,"")</f>
        <v/>
      </c>
      <c r="G55" s="111" t="str">
        <f>IF('Area 2 Planning Docs &amp; Process'!$H16=calculations!G$2,1,"")</f>
        <v/>
      </c>
      <c r="H55" s="111" t="str">
        <f>IF('Area 2 Planning Docs &amp; Process'!$H16=calculations!H$2,1,"")</f>
        <v/>
      </c>
      <c r="I55" s="111" t="str">
        <f>IF('Area 2 Planning Docs &amp; Process'!$H16=calculations!I$2,1,"")</f>
        <v/>
      </c>
      <c r="J55" s="26"/>
      <c r="K55" s="26"/>
      <c r="L55" s="26"/>
      <c r="M55" s="26"/>
      <c r="N55" s="26"/>
      <c r="O55" s="26"/>
      <c r="P55" s="26"/>
      <c r="Q55" s="26"/>
      <c r="R55" s="26"/>
      <c r="S55" s="26"/>
      <c r="T55" s="26"/>
      <c r="U55" s="26"/>
      <c r="V55" s="26"/>
      <c r="W55" s="26"/>
      <c r="X55" s="26"/>
      <c r="Y55" s="26"/>
      <c r="Z55" s="26"/>
      <c r="AA55" t="str">
        <f t="shared" si="7"/>
        <v>9.2. Gap Analysis of Service</v>
      </c>
      <c r="AB55">
        <f>IF('Area 2 Planning Docs &amp; Process'!D16="M",1,0)+IF('Area 2 Planning Docs &amp; Process'!D16="L",1,0)</f>
        <v>0</v>
      </c>
      <c r="AC55" s="216" t="b">
        <f>IF(AND(calculations!AB55=1,'Area 2 Planning Docs &amp; Process'!E16="y"),"achieved",IF(AND(AB55=1,'Area 2 Planning Docs &amp; Process'!E16="n"),"not achieved",IF(AND(AB55=1,'Area 2 Planning Docs &amp; Process'!E16="n/a"),"N/A")))</f>
        <v>0</v>
      </c>
    </row>
    <row r="56" spans="1:29" x14ac:dyDescent="0.35">
      <c r="A56" s="111"/>
      <c r="B56" s="112"/>
      <c r="C56" s="113"/>
      <c r="D56" s="111"/>
      <c r="E56" s="111"/>
      <c r="F56" s="111"/>
      <c r="G56" s="111"/>
      <c r="H56" s="111"/>
      <c r="I56" s="111"/>
      <c r="J56" s="26"/>
      <c r="K56" s="26"/>
      <c r="L56" s="26"/>
      <c r="M56" s="26"/>
      <c r="N56" s="26"/>
      <c r="O56" s="26"/>
      <c r="P56" s="26"/>
      <c r="Q56" s="26"/>
      <c r="R56" s="26"/>
      <c r="S56" s="26"/>
      <c r="T56" s="26"/>
      <c r="U56" s="26"/>
      <c r="V56" s="26"/>
      <c r="W56" s="26"/>
      <c r="X56" s="26"/>
      <c r="Y56" s="26"/>
      <c r="Z56" s="26"/>
      <c r="AC56" s="216" t="b">
        <f>IF(AND(calculations!AB56=1,'Area 2 Planning Docs &amp; Process'!E17="y"),"achieved",IF(AND(AB56=1,'Area 2 Planning Docs &amp; Process'!E17="n"),"not achieved",IF(AND(AB56=1,'Area 2 Planning Docs &amp; Process'!E17="n/a"),"N/A")))</f>
        <v>0</v>
      </c>
    </row>
    <row r="57" spans="1:29" x14ac:dyDescent="0.35">
      <c r="A57" s="111" t="s">
        <v>16</v>
      </c>
      <c r="B57" s="112">
        <v>10.1</v>
      </c>
      <c r="C57" s="113" t="s">
        <v>80</v>
      </c>
      <c r="D57" s="111" t="str">
        <f t="shared" si="13"/>
        <v>10.1. Community Programming Need</v>
      </c>
      <c r="E57" s="111">
        <f>IF('Area 2 Planning Docs &amp; Process'!E18="y",1,0)</f>
        <v>0</v>
      </c>
      <c r="F57" s="111" t="str">
        <f>IF('Area 2 Planning Docs &amp; Process'!$H18=calculations!F$2,1,"")</f>
        <v/>
      </c>
      <c r="G57" s="111" t="str">
        <f>IF('Area 2 Planning Docs &amp; Process'!$H18=calculations!G$2,1,"")</f>
        <v/>
      </c>
      <c r="H57" s="111" t="str">
        <f>IF('Area 2 Planning Docs &amp; Process'!$H18=calculations!H$2,1,"")</f>
        <v/>
      </c>
      <c r="I57" s="111" t="str">
        <f>IF('Area 2 Planning Docs &amp; Process'!$H18=calculations!I$2,1,"")</f>
        <v/>
      </c>
      <c r="J57" s="26"/>
      <c r="K57" s="26"/>
      <c r="L57" s="26"/>
      <c r="M57" s="26"/>
      <c r="N57" s="26"/>
      <c r="O57" s="26"/>
      <c r="P57" s="26"/>
      <c r="Q57" s="26"/>
      <c r="R57" s="26"/>
      <c r="S57" s="26"/>
      <c r="T57" s="26"/>
      <c r="U57" s="26"/>
      <c r="V57" s="26"/>
      <c r="W57" s="26"/>
      <c r="X57" s="26"/>
      <c r="Y57" s="26"/>
      <c r="Z57" s="26"/>
      <c r="AA57" t="str">
        <f t="shared" si="7"/>
        <v>10.1. Community Programming Need</v>
      </c>
      <c r="AB57">
        <f>IF('Area 2 Planning Docs &amp; Process'!D18="M",1,0)+IF('Area 2 Planning Docs &amp; Process'!D18="L",1,0)</f>
        <v>1</v>
      </c>
      <c r="AC57" s="216" t="b">
        <f>IF(AND(calculations!AB57=1,'Area 2 Planning Docs &amp; Process'!E18="y"),"achieved",IF(AND(AB57=1,'Area 2 Planning Docs &amp; Process'!E18="n"),"not achieved",IF(AND(AB57=1,'Area 2 Planning Docs &amp; Process'!E18="n/a"),"N/A")))</f>
        <v>0</v>
      </c>
    </row>
    <row r="58" spans="1:29" x14ac:dyDescent="0.35">
      <c r="A58" s="111" t="s">
        <v>16</v>
      </c>
      <c r="B58" s="112">
        <v>10.199999999999999</v>
      </c>
      <c r="C58" s="113" t="s">
        <v>81</v>
      </c>
      <c r="D58" s="111" t="str">
        <f t="shared" si="13"/>
        <v>10.2. Programming Plan</v>
      </c>
      <c r="E58" s="111">
        <f>IF('Area 2 Planning Docs &amp; Process'!E19="y",1,0)</f>
        <v>0</v>
      </c>
      <c r="F58" s="111" t="str">
        <f>IF('Area 2 Planning Docs &amp; Process'!$H19=calculations!F$2,1,"")</f>
        <v/>
      </c>
      <c r="G58" s="111" t="str">
        <f>IF('Area 2 Planning Docs &amp; Process'!$H19=calculations!G$2,1,"")</f>
        <v/>
      </c>
      <c r="H58" s="111" t="str">
        <f>IF('Area 2 Planning Docs &amp; Process'!$H19=calculations!H$2,1,"")</f>
        <v/>
      </c>
      <c r="I58" s="111" t="str">
        <f>IF('Area 2 Planning Docs &amp; Process'!$H19=calculations!I$2,1,"")</f>
        <v/>
      </c>
      <c r="J58" s="26"/>
      <c r="K58" s="26"/>
      <c r="L58" s="26"/>
      <c r="M58" s="26"/>
      <c r="N58" s="26"/>
      <c r="O58" s="26"/>
      <c r="P58" s="26"/>
      <c r="Q58" s="26"/>
      <c r="R58" s="26"/>
      <c r="S58" s="26"/>
      <c r="T58" s="26"/>
      <c r="U58" s="26"/>
      <c r="V58" s="26"/>
      <c r="W58" s="26"/>
      <c r="X58" s="26"/>
      <c r="Y58" s="26"/>
      <c r="Z58" s="26"/>
      <c r="AA58" t="str">
        <f t="shared" si="7"/>
        <v>10.2. Programming Plan</v>
      </c>
      <c r="AB58">
        <f>IF('Area 2 Planning Docs &amp; Process'!D19="M",1,0)+IF('Area 2 Planning Docs &amp; Process'!D19="L",1,0)</f>
        <v>0</v>
      </c>
      <c r="AC58" s="216" t="b">
        <f>IF(AND(calculations!AB58=1,'Area 2 Planning Docs &amp; Process'!E19="y"),"achieved",IF(AND(AB58=1,'Area 2 Planning Docs &amp; Process'!E19="n"),"not achieved",IF(AND(AB58=1,'Area 2 Planning Docs &amp; Process'!E19="n/a"),"N/A")))</f>
        <v>0</v>
      </c>
    </row>
    <row r="59" spans="1:29" x14ac:dyDescent="0.35">
      <c r="A59" s="111" t="s">
        <v>16</v>
      </c>
      <c r="B59" s="112">
        <v>10.3</v>
      </c>
      <c r="C59" s="113" t="s">
        <v>82</v>
      </c>
      <c r="D59" s="111" t="str">
        <f t="shared" si="13"/>
        <v>10.3. Formal Evaluation Process</v>
      </c>
      <c r="E59" s="111">
        <f>IF('Area 2 Planning Docs &amp; Process'!E20="y",1,0)</f>
        <v>0</v>
      </c>
      <c r="F59" s="111" t="str">
        <f>IF('Area 2 Planning Docs &amp; Process'!$H20=calculations!F$2,1,"")</f>
        <v/>
      </c>
      <c r="G59" s="111" t="str">
        <f>IF('Area 2 Planning Docs &amp; Process'!$H20=calculations!G$2,1,"")</f>
        <v/>
      </c>
      <c r="H59" s="111" t="str">
        <f>IF('Area 2 Planning Docs &amp; Process'!$H20=calculations!H$2,1,"")</f>
        <v/>
      </c>
      <c r="I59" s="111" t="str">
        <f>IF('Area 2 Planning Docs &amp; Process'!$H20=calculations!I$2,1,"")</f>
        <v/>
      </c>
      <c r="J59" s="26"/>
      <c r="K59" s="26"/>
      <c r="L59" s="26"/>
      <c r="M59" s="26"/>
      <c r="N59" s="26"/>
      <c r="O59" s="26"/>
      <c r="P59" s="26"/>
      <c r="Q59" s="26"/>
      <c r="R59" s="26"/>
      <c r="S59" s="26"/>
      <c r="T59" s="26"/>
      <c r="U59" s="26"/>
      <c r="V59" s="26"/>
      <c r="W59" s="26"/>
      <c r="X59" s="26"/>
      <c r="Y59" s="26"/>
      <c r="Z59" s="26"/>
      <c r="AA59" t="str">
        <f t="shared" si="7"/>
        <v>10.3. Formal Evaluation Process</v>
      </c>
      <c r="AB59">
        <f>IF('Area 2 Planning Docs &amp; Process'!D20="M",1,0)+IF('Area 2 Planning Docs &amp; Process'!D20="L",1,0)</f>
        <v>0</v>
      </c>
      <c r="AC59" s="216" t="b">
        <f>IF(AND(calculations!AB59=1,'Area 2 Planning Docs &amp; Process'!E20="y"),"achieved",IF(AND(AB59=1,'Area 2 Planning Docs &amp; Process'!E20="n"),"not achieved",IF(AND(AB59=1,'Area 2 Planning Docs &amp; Process'!E20="n/a"),"N/A")))</f>
        <v>0</v>
      </c>
    </row>
    <row r="60" spans="1:29" x14ac:dyDescent="0.35">
      <c r="A60" s="111" t="s">
        <v>16</v>
      </c>
      <c r="B60" s="112">
        <v>10.4</v>
      </c>
      <c r="C60" s="113" t="s">
        <v>83</v>
      </c>
      <c r="D60" s="111" t="str">
        <f t="shared" si="13"/>
        <v>10.4. 2SLGBTQIA+</v>
      </c>
      <c r="E60" s="111">
        <f>IF('Area 2 Planning Docs &amp; Process'!E21="y",1,0)</f>
        <v>0</v>
      </c>
      <c r="F60" s="111" t="str">
        <f>IF('Area 2 Planning Docs &amp; Process'!$H21=calculations!F$2,1,"")</f>
        <v/>
      </c>
      <c r="G60" s="111" t="str">
        <f>IF('Area 2 Planning Docs &amp; Process'!$H21=calculations!G$2,1,"")</f>
        <v/>
      </c>
      <c r="H60" s="111" t="str">
        <f>IF('Area 2 Planning Docs &amp; Process'!$H21=calculations!H$2,1,"")</f>
        <v/>
      </c>
      <c r="I60" s="111" t="str">
        <f>IF('Area 2 Planning Docs &amp; Process'!$H21=calculations!I$2,1,"")</f>
        <v/>
      </c>
      <c r="J60" s="26"/>
      <c r="K60" s="26"/>
      <c r="L60" s="26"/>
      <c r="M60" s="26"/>
      <c r="N60" s="26"/>
      <c r="O60" s="26"/>
      <c r="P60" s="26"/>
      <c r="Q60" s="26"/>
      <c r="R60" s="26"/>
      <c r="S60" s="26"/>
      <c r="T60" s="26"/>
      <c r="U60" s="26"/>
      <c r="V60" s="26"/>
      <c r="W60" s="26"/>
      <c r="X60" s="26"/>
      <c r="Y60" s="26"/>
      <c r="Z60" s="26"/>
      <c r="AA60" t="str">
        <f t="shared" si="7"/>
        <v>10.4. 2SLGBTQIA+</v>
      </c>
      <c r="AB60">
        <f>IF('Area 2 Planning Docs &amp; Process'!D21="M",1,0)+IF('Area 2 Planning Docs &amp; Process'!D21="L",1,0)</f>
        <v>1</v>
      </c>
      <c r="AC60" s="216" t="b">
        <f>IF(AND(calculations!AB60=1,'Area 2 Planning Docs &amp; Process'!E21="y"),"achieved",IF(AND(AB60=1,'Area 2 Planning Docs &amp; Process'!E21="n"),"not achieved",IF(AND(AB60=1,'Area 2 Planning Docs &amp; Process'!E21="n/a"),"N/A")))</f>
        <v>0</v>
      </c>
    </row>
    <row r="61" spans="1:29" x14ac:dyDescent="0.35">
      <c r="A61" s="111" t="s">
        <v>16</v>
      </c>
      <c r="B61" s="112">
        <v>10.5</v>
      </c>
      <c r="C61" s="113" t="s">
        <v>84</v>
      </c>
      <c r="D61" s="111" t="str">
        <f t="shared" si="13"/>
        <v>10.5. Truth &amp; Reconciliation</v>
      </c>
      <c r="E61" s="111">
        <f>IF('Area 2 Planning Docs &amp; Process'!E22="y",1,0)</f>
        <v>0</v>
      </c>
      <c r="F61" s="111" t="str">
        <f>IF('Area 2 Planning Docs &amp; Process'!$H22=calculations!F$2,1,"")</f>
        <v/>
      </c>
      <c r="G61" s="111" t="str">
        <f>IF('Area 2 Planning Docs &amp; Process'!$H22=calculations!G$2,1,"")</f>
        <v/>
      </c>
      <c r="H61" s="111" t="str">
        <f>IF('Area 2 Planning Docs &amp; Process'!$H22=calculations!H$2,1,"")</f>
        <v/>
      </c>
      <c r="I61" s="111" t="str">
        <f>IF('Area 2 Planning Docs &amp; Process'!$H22=calculations!I$2,1,"")</f>
        <v/>
      </c>
      <c r="J61" s="26"/>
      <c r="K61" s="26"/>
      <c r="L61" s="26"/>
      <c r="M61" s="26"/>
      <c r="N61" s="26"/>
      <c r="O61" s="26"/>
      <c r="P61" s="26"/>
      <c r="Q61" s="26"/>
      <c r="R61" s="26"/>
      <c r="S61" s="26"/>
      <c r="T61" s="26"/>
      <c r="U61" s="26"/>
      <c r="V61" s="26"/>
      <c r="W61" s="26"/>
      <c r="X61" s="26"/>
      <c r="Y61" s="26"/>
      <c r="Z61" s="26"/>
      <c r="AA61" t="str">
        <f t="shared" si="7"/>
        <v>10.5. Truth &amp; Reconciliation</v>
      </c>
      <c r="AB61">
        <f>IF('Area 2 Planning Docs &amp; Process'!D22="M",1,0)+IF('Area 2 Planning Docs &amp; Process'!D22="L",1,0)</f>
        <v>1</v>
      </c>
      <c r="AC61" s="216" t="b">
        <f>IF(AND(calculations!AB61=1,'Area 2 Planning Docs &amp; Process'!E22="y"),"achieved",IF(AND(AB61=1,'Area 2 Planning Docs &amp; Process'!E22="n"),"not achieved",IF(AND(AB61=1,'Area 2 Planning Docs &amp; Process'!E22="n/a"),"N/A")))</f>
        <v>0</v>
      </c>
    </row>
    <row r="62" spans="1:29" x14ac:dyDescent="0.35">
      <c r="A62" s="111" t="s">
        <v>16</v>
      </c>
      <c r="B62" s="112">
        <v>10.6</v>
      </c>
      <c r="C62" s="113" t="s">
        <v>85</v>
      </c>
      <c r="D62" s="111" t="str">
        <f t="shared" si="13"/>
        <v>10.6. Marginalized Populations</v>
      </c>
      <c r="E62" s="111">
        <f>IF('Area 2 Planning Docs &amp; Process'!E23="y",1,0)</f>
        <v>0</v>
      </c>
      <c r="F62" s="111" t="str">
        <f>IF('Area 2 Planning Docs &amp; Process'!$H23=calculations!F$2,1,"")</f>
        <v/>
      </c>
      <c r="G62" s="111" t="str">
        <f>IF('Area 2 Planning Docs &amp; Process'!$H23=calculations!G$2,1,"")</f>
        <v/>
      </c>
      <c r="H62" s="111" t="str">
        <f>IF('Area 2 Planning Docs &amp; Process'!$H23=calculations!H$2,1,"")</f>
        <v/>
      </c>
      <c r="I62" s="111" t="str">
        <f>IF('Area 2 Planning Docs &amp; Process'!$H23=calculations!I$2,1,"")</f>
        <v/>
      </c>
      <c r="J62" s="26"/>
      <c r="K62" s="26"/>
      <c r="L62" s="26"/>
      <c r="M62" s="26"/>
      <c r="N62" s="26"/>
      <c r="O62" s="26"/>
      <c r="P62" s="26"/>
      <c r="Q62" s="26"/>
      <c r="R62" s="26"/>
      <c r="S62" s="26"/>
      <c r="T62" s="26"/>
      <c r="U62" s="26"/>
      <c r="V62" s="26"/>
      <c r="W62" s="26"/>
      <c r="X62" s="26"/>
      <c r="Y62" s="26"/>
      <c r="Z62" s="26"/>
      <c r="AA62" t="str">
        <f t="shared" si="7"/>
        <v>10.6. Marginalized Populations</v>
      </c>
      <c r="AB62">
        <f>IF('Area 2 Planning Docs &amp; Process'!D23="M",1,0)+IF('Area 2 Planning Docs &amp; Process'!D23="L",1,0)</f>
        <v>0</v>
      </c>
      <c r="AC62" s="216" t="b">
        <f>IF(AND(calculations!AB62=1,'Area 2 Planning Docs &amp; Process'!E23="y"),"achieved",IF(AND(AB62=1,'Area 2 Planning Docs &amp; Process'!E23="n"),"not achieved",IF(AND(AB62=1,'Area 2 Planning Docs &amp; Process'!E23="n/a"),"N/A")))</f>
        <v>0</v>
      </c>
    </row>
    <row r="63" spans="1:29" x14ac:dyDescent="0.35">
      <c r="A63" s="111"/>
      <c r="B63" s="112"/>
      <c r="C63" s="113"/>
      <c r="D63" s="111"/>
      <c r="E63" s="111"/>
      <c r="F63" s="111"/>
      <c r="G63" s="111"/>
      <c r="H63" s="111"/>
      <c r="I63" s="111"/>
      <c r="J63" s="26"/>
      <c r="K63" s="26"/>
      <c r="L63" s="26"/>
      <c r="M63" s="26"/>
      <c r="N63" s="26"/>
      <c r="O63" s="26"/>
      <c r="P63" s="26"/>
      <c r="Q63" s="26"/>
      <c r="R63" s="26"/>
      <c r="S63" s="26"/>
      <c r="T63" s="26"/>
      <c r="U63" s="26"/>
      <c r="V63" s="26"/>
      <c r="W63" s="26"/>
      <c r="X63" s="26"/>
      <c r="Y63" s="26"/>
      <c r="Z63" s="26"/>
      <c r="AC63" s="216" t="b">
        <f>IF(AND(calculations!AB63=1,'Area 2 Planning Docs &amp; Process'!E24="y"),"achieved",IF(AND(AB63=1,'Area 2 Planning Docs &amp; Process'!E24="n"),"not achieved",IF(AND(AB63=1,'Area 2 Planning Docs &amp; Process'!E24="n/a"),"N/A")))</f>
        <v>0</v>
      </c>
    </row>
    <row r="64" spans="1:29" x14ac:dyDescent="0.35">
      <c r="A64" s="111" t="s">
        <v>16</v>
      </c>
      <c r="B64" s="112">
        <v>11.1</v>
      </c>
      <c r="C64" s="111" t="s">
        <v>86</v>
      </c>
      <c r="D64" s="111" t="str">
        <f t="shared" si="13"/>
        <v>11.1. Technology Plan</v>
      </c>
      <c r="E64" s="111">
        <f>IF('Area 2 Planning Docs &amp; Process'!E25="y",1,0)</f>
        <v>0</v>
      </c>
      <c r="F64" s="111" t="str">
        <f>IF('Area 2 Planning Docs &amp; Process'!$H25=calculations!F$2,1,"")</f>
        <v/>
      </c>
      <c r="G64" s="111" t="str">
        <f>IF('Area 2 Planning Docs &amp; Process'!$H25=calculations!G$2,1,"")</f>
        <v/>
      </c>
      <c r="H64" s="111" t="str">
        <f>IF('Area 2 Planning Docs &amp; Process'!$H25=calculations!H$2,1,"")</f>
        <v/>
      </c>
      <c r="I64" s="111" t="str">
        <f>IF('Area 2 Planning Docs &amp; Process'!$H25=calculations!I$2,1,"")</f>
        <v/>
      </c>
      <c r="J64" s="26"/>
      <c r="K64" s="26"/>
      <c r="L64" s="26"/>
      <c r="M64" s="26"/>
      <c r="N64" s="26"/>
      <c r="O64" s="26"/>
      <c r="P64" s="26"/>
      <c r="Q64" s="26"/>
      <c r="R64" s="26"/>
      <c r="S64" s="26"/>
      <c r="T64" s="26"/>
      <c r="U64" s="26"/>
      <c r="V64" s="26"/>
      <c r="W64" s="26"/>
      <c r="X64" s="26"/>
      <c r="Y64" s="26"/>
      <c r="Z64" s="26"/>
      <c r="AA64" t="str">
        <f t="shared" si="7"/>
        <v>11.1. Technology Plan</v>
      </c>
      <c r="AB64">
        <f>IF('Area 2 Planning Docs &amp; Process'!D25="M",1,0)+IF('Area 2 Planning Docs &amp; Process'!D25="L",1,0)</f>
        <v>1</v>
      </c>
      <c r="AC64" s="216" t="b">
        <f>IF(AND(calculations!AB64=1,'Area 2 Planning Docs &amp; Process'!E25="y"),"achieved",IF(AND(AB64=1,'Area 2 Planning Docs &amp; Process'!E25="n"),"not achieved",IF(AND(AB64=1,'Area 2 Planning Docs &amp; Process'!E25="n/a"),"N/A")))</f>
        <v>0</v>
      </c>
    </row>
    <row r="65" spans="1:29" x14ac:dyDescent="0.35">
      <c r="A65" s="111" t="s">
        <v>16</v>
      </c>
      <c r="B65" s="112">
        <v>11.2</v>
      </c>
      <c r="C65" s="111" t="s">
        <v>87</v>
      </c>
      <c r="D65" s="111" t="str">
        <f t="shared" si="13"/>
        <v>11.2. Technical Support</v>
      </c>
      <c r="E65" s="111">
        <f>IF('Area 2 Planning Docs &amp; Process'!E26="y",1,0)</f>
        <v>0</v>
      </c>
      <c r="F65" s="111" t="str">
        <f>IF('Area 2 Planning Docs &amp; Process'!$H26=calculations!F$2,1,"")</f>
        <v/>
      </c>
      <c r="G65" s="111" t="str">
        <f>IF('Area 2 Planning Docs &amp; Process'!$H26=calculations!G$2,1,"")</f>
        <v/>
      </c>
      <c r="H65" s="111" t="str">
        <f>IF('Area 2 Planning Docs &amp; Process'!$H26=calculations!H$2,1,"")</f>
        <v/>
      </c>
      <c r="I65" s="111" t="str">
        <f>IF('Area 2 Planning Docs &amp; Process'!$H26=calculations!I$2,1,"")</f>
        <v/>
      </c>
      <c r="J65" s="26"/>
      <c r="K65" s="26"/>
      <c r="L65" s="26"/>
      <c r="M65" s="26"/>
      <c r="N65" s="26"/>
      <c r="O65" s="26"/>
      <c r="P65" s="26"/>
      <c r="Q65" s="26"/>
      <c r="R65" s="26"/>
      <c r="S65" s="26"/>
      <c r="T65" s="26"/>
      <c r="U65" s="26"/>
      <c r="V65" s="26"/>
      <c r="W65" s="26"/>
      <c r="X65" s="26"/>
      <c r="Y65" s="26"/>
      <c r="Z65" s="26"/>
      <c r="AA65" t="str">
        <f t="shared" si="7"/>
        <v>11.2. Technical Support</v>
      </c>
      <c r="AB65">
        <f>IF('Area 2 Planning Docs &amp; Process'!D26="M",1,0)+IF('Area 2 Planning Docs &amp; Process'!D26="L",1,0)</f>
        <v>0</v>
      </c>
      <c r="AC65" s="216" t="b">
        <f>IF(AND(calculations!AB65=1,'Area 2 Planning Docs &amp; Process'!E26="y"),"achieved",IF(AND(AB65=1,'Area 2 Planning Docs &amp; Process'!E26="n"),"not achieved",IF(AND(AB65=1,'Area 2 Planning Docs &amp; Process'!E26="n/a"),"N/A")))</f>
        <v>0</v>
      </c>
    </row>
    <row r="66" spans="1:29" x14ac:dyDescent="0.35">
      <c r="A66" s="111" t="s">
        <v>16</v>
      </c>
      <c r="B66" s="112">
        <v>11.3</v>
      </c>
      <c r="C66" s="111" t="s">
        <v>75</v>
      </c>
      <c r="D66" s="111" t="str">
        <f t="shared" si="13"/>
        <v>11.3. Inventory</v>
      </c>
      <c r="E66" s="111">
        <f>IF('Area 2 Planning Docs &amp; Process'!E27="y",1,0)</f>
        <v>0</v>
      </c>
      <c r="F66" s="111" t="str">
        <f>IF('Area 2 Planning Docs &amp; Process'!$H27=calculations!F$2,1,"")</f>
        <v/>
      </c>
      <c r="G66" s="111" t="str">
        <f>IF('Area 2 Planning Docs &amp; Process'!$H27=calculations!G$2,1,"")</f>
        <v/>
      </c>
      <c r="H66" s="111" t="str">
        <f>IF('Area 2 Planning Docs &amp; Process'!$H27=calculations!H$2,1,"")</f>
        <v/>
      </c>
      <c r="I66" s="111" t="str">
        <f>IF('Area 2 Planning Docs &amp; Process'!$H27=calculations!I$2,1,"")</f>
        <v/>
      </c>
      <c r="J66" s="26"/>
      <c r="K66" s="26"/>
      <c r="L66" s="26"/>
      <c r="M66" s="26"/>
      <c r="N66" s="26"/>
      <c r="O66" s="26"/>
      <c r="P66" s="26"/>
      <c r="Q66" s="26"/>
      <c r="R66" s="26"/>
      <c r="S66" s="26"/>
      <c r="T66" s="26"/>
      <c r="U66" s="26"/>
      <c r="V66" s="26"/>
      <c r="W66" s="26"/>
      <c r="X66" s="26"/>
      <c r="Y66" s="26"/>
      <c r="Z66" s="26"/>
      <c r="AA66" t="str">
        <f t="shared" si="7"/>
        <v>11.3. Inventory</v>
      </c>
      <c r="AB66">
        <f>IF('Area 2 Planning Docs &amp; Process'!D27="M",1,0)+IF('Area 2 Planning Docs &amp; Process'!D27="L",1,0)</f>
        <v>0</v>
      </c>
      <c r="AC66" s="216" t="b">
        <f>IF(AND(calculations!AB66=1,'Area 2 Planning Docs &amp; Process'!E27="y"),"achieved",IF(AND(AB66=1,'Area 2 Planning Docs &amp; Process'!E27="n"),"not achieved",IF(AND(AB66=1,'Area 2 Planning Docs &amp; Process'!E27="n/a"),"N/A")))</f>
        <v>0</v>
      </c>
    </row>
    <row r="67" spans="1:29" x14ac:dyDescent="0.35">
      <c r="A67" s="111" t="s">
        <v>16</v>
      </c>
      <c r="B67" s="112">
        <v>11.4</v>
      </c>
      <c r="C67" s="111" t="s">
        <v>88</v>
      </c>
      <c r="D67" s="111" t="str">
        <f t="shared" si="13"/>
        <v>11.4. Technology Budget</v>
      </c>
      <c r="E67" s="111">
        <f>IF('Area 2 Planning Docs &amp; Process'!E28="y",1,0)</f>
        <v>0</v>
      </c>
      <c r="F67" s="111" t="str">
        <f>IF('Area 2 Planning Docs &amp; Process'!$H28=calculations!F$2,1,"")</f>
        <v/>
      </c>
      <c r="G67" s="111" t="str">
        <f>IF('Area 2 Planning Docs &amp; Process'!$H28=calculations!G$2,1,"")</f>
        <v/>
      </c>
      <c r="H67" s="111" t="str">
        <f>IF('Area 2 Planning Docs &amp; Process'!$H28=calculations!H$2,1,"")</f>
        <v/>
      </c>
      <c r="I67" s="111" t="str">
        <f>IF('Area 2 Planning Docs &amp; Process'!$H28=calculations!I$2,1,"")</f>
        <v/>
      </c>
      <c r="J67" s="26"/>
      <c r="K67" s="26"/>
      <c r="L67" s="26"/>
      <c r="M67" s="26"/>
      <c r="N67" s="26"/>
      <c r="O67" s="26"/>
      <c r="P67" s="26"/>
      <c r="Q67" s="26"/>
      <c r="R67" s="26"/>
      <c r="S67" s="26"/>
      <c r="T67" s="26"/>
      <c r="U67" s="26"/>
      <c r="V67" s="26"/>
      <c r="W67" s="26"/>
      <c r="X67" s="26"/>
      <c r="Y67" s="26"/>
      <c r="Z67" s="26"/>
      <c r="AA67" t="str">
        <f t="shared" ref="AA67:AA130" si="14">D67</f>
        <v>11.4. Technology Budget</v>
      </c>
      <c r="AB67">
        <f>IF('Area 2 Planning Docs &amp; Process'!D28="M",1,0)+IF('Area 2 Planning Docs &amp; Process'!D28="L",1,0)</f>
        <v>0</v>
      </c>
      <c r="AC67" s="216" t="b">
        <f>IF(AND(calculations!AB67=1,'Area 2 Planning Docs &amp; Process'!E28="y"),"achieved",IF(AND(AB67=1,'Area 2 Planning Docs &amp; Process'!E28="n"),"not achieved",IF(AND(AB67=1,'Area 2 Planning Docs &amp; Process'!E28="n/a"),"N/A")))</f>
        <v>0</v>
      </c>
    </row>
    <row r="68" spans="1:29" x14ac:dyDescent="0.35">
      <c r="A68" s="111" t="s">
        <v>16</v>
      </c>
      <c r="B68" s="112">
        <v>11.5</v>
      </c>
      <c r="C68" s="111" t="s">
        <v>89</v>
      </c>
      <c r="D68" s="111" t="str">
        <f t="shared" si="13"/>
        <v>11.5. Disaster Recovery Procedure</v>
      </c>
      <c r="E68" s="111">
        <f>IF('Area 2 Planning Docs &amp; Process'!E29="y",1,0)</f>
        <v>0</v>
      </c>
      <c r="F68" s="111" t="str">
        <f>IF('Area 2 Planning Docs &amp; Process'!$H29=calculations!F$2,1,"")</f>
        <v/>
      </c>
      <c r="G68" s="111" t="str">
        <f>IF('Area 2 Planning Docs &amp; Process'!$H29=calculations!G$2,1,"")</f>
        <v/>
      </c>
      <c r="H68" s="111" t="str">
        <f>IF('Area 2 Planning Docs &amp; Process'!$H29=calculations!H$2,1,"")</f>
        <v/>
      </c>
      <c r="I68" s="111" t="str">
        <f>IF('Area 2 Planning Docs &amp; Process'!$H29=calculations!I$2,1,"")</f>
        <v/>
      </c>
      <c r="J68" s="26"/>
      <c r="K68" s="26"/>
      <c r="L68" s="26"/>
      <c r="M68" s="26"/>
      <c r="N68" s="26"/>
      <c r="O68" s="26"/>
      <c r="P68" s="26"/>
      <c r="Q68" s="26"/>
      <c r="R68" s="26"/>
      <c r="S68" s="26"/>
      <c r="T68" s="26"/>
      <c r="U68" s="26"/>
      <c r="V68" s="26"/>
      <c r="W68" s="26"/>
      <c r="X68" s="26"/>
      <c r="Y68" s="26"/>
      <c r="Z68" s="26"/>
      <c r="AA68" t="str">
        <f>D68</f>
        <v>11.5. Disaster Recovery Procedure</v>
      </c>
      <c r="AB68">
        <f>IF('Area 2 Planning Docs &amp; Process'!D29="M",1,0)+IF('Area 2 Planning Docs &amp; Process'!D29="L",1,0)</f>
        <v>0</v>
      </c>
      <c r="AC68" s="216" t="b">
        <f>IF(AND(calculations!AB68=1,'Area 2 Planning Docs &amp; Process'!E29="y"),"achieved",IF(AND(AB68=1,'Area 2 Planning Docs &amp; Process'!E29="n"),"not achieved",IF(AND(AB68=1,'Area 2 Planning Docs &amp; Process'!E29="n/a"),"N/A")))</f>
        <v>0</v>
      </c>
    </row>
    <row r="69" spans="1:29" x14ac:dyDescent="0.35">
      <c r="A69" s="111">
        <f>COUNTA(A42:A68)-COUNTIF('Area 2 Planning Docs &amp; Process'!E:E,"n/a")</f>
        <v>23</v>
      </c>
      <c r="B69" s="112"/>
      <c r="C69" s="111"/>
      <c r="D69" s="111"/>
      <c r="E69" s="111">
        <f>SUM(E42:E68)</f>
        <v>0</v>
      </c>
      <c r="F69" s="111">
        <f>SUM(F42:F68)</f>
        <v>0</v>
      </c>
      <c r="G69" s="111">
        <f>SUM(G42:G68)</f>
        <v>0</v>
      </c>
      <c r="H69" s="111">
        <f>SUM(H42:H68)</f>
        <v>0</v>
      </c>
      <c r="I69" s="111">
        <f>SUM(I42:I68)</f>
        <v>0</v>
      </c>
      <c r="J69" s="26"/>
      <c r="K69" s="26"/>
      <c r="L69" s="26"/>
      <c r="M69" s="26"/>
      <c r="N69" s="26"/>
      <c r="O69" s="26"/>
      <c r="P69" s="26"/>
      <c r="Q69" s="26"/>
      <c r="R69" s="26"/>
      <c r="S69" s="26"/>
      <c r="T69" s="26"/>
      <c r="U69" s="26"/>
      <c r="V69" s="26"/>
      <c r="W69" s="26"/>
      <c r="X69" s="26"/>
      <c r="Y69" s="26"/>
      <c r="Z69" s="26"/>
      <c r="AA69" s="220" t="s">
        <v>541</v>
      </c>
      <c r="AB69" s="220">
        <f>SUM(AB42:AB68)-COUNTIF(AC42:AC68,"n/a")</f>
        <v>8</v>
      </c>
      <c r="AC69" s="221">
        <f>COUNTIF(AC42:AC68,"ACHIEVED")</f>
        <v>0</v>
      </c>
    </row>
    <row r="70" spans="1:29" x14ac:dyDescent="0.35">
      <c r="A70" s="111"/>
      <c r="B70" s="112"/>
      <c r="C70" s="111"/>
      <c r="D70" s="111"/>
      <c r="E70" s="111"/>
      <c r="F70" s="111"/>
      <c r="G70" s="111"/>
      <c r="H70" s="111"/>
      <c r="I70" s="111"/>
      <c r="J70" s="26"/>
      <c r="K70" s="26"/>
      <c r="L70" s="26"/>
      <c r="M70" s="26"/>
      <c r="N70" s="26"/>
      <c r="O70" s="26"/>
      <c r="P70" s="26"/>
      <c r="Q70" s="26"/>
      <c r="R70" s="26"/>
      <c r="S70" s="26"/>
      <c r="T70" s="26"/>
      <c r="U70" s="26"/>
      <c r="V70" s="26"/>
      <c r="W70" s="26"/>
      <c r="X70" s="26"/>
      <c r="Y70" s="26"/>
      <c r="Z70" s="26"/>
    </row>
    <row r="71" spans="1:29" x14ac:dyDescent="0.35">
      <c r="A71" s="111" t="s">
        <v>17</v>
      </c>
      <c r="B71" s="112">
        <v>12.1</v>
      </c>
      <c r="C71" s="111" t="s">
        <v>90</v>
      </c>
      <c r="D71" s="111" t="str">
        <f t="shared" ref="D71:D100" si="15">CONCATENATE(B71,"."," ",C71)</f>
        <v>12.1. Safety, Security and Emergencies Policy</v>
      </c>
      <c r="E71" s="111">
        <f>IF('Area 3 Policy'!E3="y",1,0)</f>
        <v>0</v>
      </c>
      <c r="F71" s="111" t="str">
        <f>IF('Area 3 Policy'!$H3=calculations!F$2,1,"")</f>
        <v/>
      </c>
      <c r="G71" s="111" t="str">
        <f>IF('Area 3 Policy'!$H3=calculations!G$2,1,"")</f>
        <v/>
      </c>
      <c r="H71" s="111" t="str">
        <f>IF('Area 3 Policy'!$H3=calculations!H$2,1,"")</f>
        <v/>
      </c>
      <c r="I71" s="111" t="str">
        <f>IF('Area 3 Policy'!$H3=calculations!I$2,1,"")</f>
        <v/>
      </c>
      <c r="J71" s="26"/>
      <c r="K71" s="26"/>
      <c r="L71" s="26"/>
      <c r="M71" s="26"/>
      <c r="N71" s="26"/>
      <c r="O71" s="26"/>
      <c r="P71" s="26"/>
      <c r="Q71" s="26"/>
      <c r="R71" s="26"/>
      <c r="S71" s="26"/>
      <c r="T71" s="26"/>
      <c r="U71" s="26"/>
      <c r="V71" s="26"/>
      <c r="W71" s="26"/>
      <c r="X71" s="26"/>
      <c r="Y71" s="26"/>
      <c r="Z71" s="26"/>
      <c r="AA71" t="str">
        <f t="shared" si="14"/>
        <v>12.1. Safety, Security and Emergencies Policy</v>
      </c>
      <c r="AB71">
        <f>IF('Area 3 Policy'!D3="m",1,0)+IF('Area 3 Policy'!D3="L",1,0)</f>
        <v>1</v>
      </c>
      <c r="AC71" s="216" t="b">
        <f>IF(AND(AB71=1,'Area 3 Policy'!E3="y"),"achieved",IF(AND(AB71=1,'Area 3 Policy'!E3="n"),"not achieved",IF(AND(AB71=1,'Area 3 Policy'!E3="n/a"),"N/A")))</f>
        <v>0</v>
      </c>
    </row>
    <row r="72" spans="1:29" x14ac:dyDescent="0.35">
      <c r="A72" s="111" t="s">
        <v>17</v>
      </c>
      <c r="B72" s="112">
        <v>12.2</v>
      </c>
      <c r="C72" s="111" t="s">
        <v>91</v>
      </c>
      <c r="D72" s="111" t="str">
        <f t="shared" si="15"/>
        <v>12.2. Working Alone</v>
      </c>
      <c r="E72" s="111">
        <f>IF('Area 3 Policy'!E4="y",1,0)</f>
        <v>0</v>
      </c>
      <c r="F72" s="111" t="str">
        <f>IF('Area 3 Policy'!$H4=calculations!F$2,1,"")</f>
        <v/>
      </c>
      <c r="G72" s="111" t="str">
        <f>IF('Area 3 Policy'!$H4=calculations!G$2,1,"")</f>
        <v/>
      </c>
      <c r="H72" s="111" t="str">
        <f>IF('Area 3 Policy'!$H4=calculations!H$2,1,"")</f>
        <v/>
      </c>
      <c r="I72" s="111" t="str">
        <f>IF('Area 3 Policy'!$H4=calculations!I$2,1,"")</f>
        <v/>
      </c>
      <c r="J72" s="26"/>
      <c r="K72" s="26"/>
      <c r="L72" s="26"/>
      <c r="M72" s="26"/>
      <c r="N72" s="26"/>
      <c r="O72" s="26"/>
      <c r="P72" s="26"/>
      <c r="Q72" s="26"/>
      <c r="R72" s="26"/>
      <c r="S72" s="26"/>
      <c r="T72" s="26"/>
      <c r="U72" s="26"/>
      <c r="V72" s="26"/>
      <c r="W72" s="26"/>
      <c r="X72" s="26"/>
      <c r="Y72" s="26"/>
      <c r="Z72" s="26"/>
      <c r="AA72" t="str">
        <f t="shared" si="14"/>
        <v>12.2. Working Alone</v>
      </c>
      <c r="AB72">
        <f>IF('Area 3 Policy'!D4="m",1,0)+IF('Area 3 Policy'!D4="L",1,0)</f>
        <v>1</v>
      </c>
      <c r="AC72" s="216" t="b">
        <f>IF(AND(AB72=1,'Area 3 Policy'!E4="y"),"achieved",IF(AND(AB72=1,'Area 3 Policy'!E4="n"),"not achieved",IF(AND(AB72=1,'Area 3 Policy'!E4="n/a"),"N/A")))</f>
        <v>0</v>
      </c>
    </row>
    <row r="73" spans="1:29" x14ac:dyDescent="0.35">
      <c r="A73" s="111" t="s">
        <v>17</v>
      </c>
      <c r="B73" s="112">
        <v>12.3</v>
      </c>
      <c r="C73" s="111" t="s">
        <v>92</v>
      </c>
      <c r="D73" s="111" t="str">
        <f t="shared" si="15"/>
        <v>12.3. Workplace Violence</v>
      </c>
      <c r="E73" s="111">
        <f>IF('Area 3 Policy'!E5="y",1,0)</f>
        <v>0</v>
      </c>
      <c r="F73" s="111" t="str">
        <f>IF('Area 3 Policy'!$H5=calculations!F$2,1,"")</f>
        <v/>
      </c>
      <c r="G73" s="111" t="str">
        <f>IF('Area 3 Policy'!$H5=calculations!G$2,1,"")</f>
        <v/>
      </c>
      <c r="H73" s="111" t="str">
        <f>IF('Area 3 Policy'!$H5=calculations!H$2,1,"")</f>
        <v/>
      </c>
      <c r="I73" s="111" t="str">
        <f>IF('Area 3 Policy'!$H5=calculations!I$2,1,"")</f>
        <v/>
      </c>
      <c r="J73" s="26"/>
      <c r="K73" s="26"/>
      <c r="L73" s="26"/>
      <c r="M73" s="26"/>
      <c r="N73" s="26"/>
      <c r="O73" s="26"/>
      <c r="P73" s="26"/>
      <c r="Q73" s="26"/>
      <c r="R73" s="26"/>
      <c r="S73" s="26"/>
      <c r="T73" s="26"/>
      <c r="U73" s="26"/>
      <c r="V73" s="26"/>
      <c r="W73" s="26"/>
      <c r="X73" s="26"/>
      <c r="Y73" s="26"/>
      <c r="Z73" s="26"/>
      <c r="AA73" t="str">
        <f t="shared" si="14"/>
        <v>12.3. Workplace Violence</v>
      </c>
      <c r="AB73">
        <f>IF('Area 3 Policy'!D5="m",1,0)+IF('Area 3 Policy'!D5="L",1,0)</f>
        <v>1</v>
      </c>
      <c r="AC73" s="216" t="b">
        <f>IF(AND(AB73=1,'Area 3 Policy'!E5="y"),"achieved",IF(AND(AB73=1,'Area 3 Policy'!E5="n"),"not achieved",IF(AND(AB73=1,'Area 3 Policy'!E5="n/a"),"N/A")))</f>
        <v>0</v>
      </c>
    </row>
    <row r="74" spans="1:29" x14ac:dyDescent="0.35">
      <c r="A74" s="111" t="s">
        <v>17</v>
      </c>
      <c r="B74" s="112">
        <v>12.4</v>
      </c>
      <c r="C74" s="111" t="s">
        <v>93</v>
      </c>
      <c r="D74" s="111" t="str">
        <f t="shared" si="15"/>
        <v>12.4. Workplace Harassment</v>
      </c>
      <c r="E74" s="111">
        <f>IF('Area 3 Policy'!E6="y",1,0)</f>
        <v>0</v>
      </c>
      <c r="F74" s="111" t="str">
        <f>IF('Area 3 Policy'!$H6=calculations!F$2,1,"")</f>
        <v/>
      </c>
      <c r="G74" s="111" t="str">
        <f>IF('Area 3 Policy'!$H6=calculations!G$2,1,"")</f>
        <v/>
      </c>
      <c r="H74" s="111" t="str">
        <f>IF('Area 3 Policy'!$H6=calculations!H$2,1,"")</f>
        <v/>
      </c>
      <c r="I74" s="111" t="str">
        <f>IF('Area 3 Policy'!$H6=calculations!I$2,1,"")</f>
        <v/>
      </c>
      <c r="J74" s="26"/>
      <c r="K74" s="26"/>
      <c r="L74" s="26"/>
      <c r="M74" s="26"/>
      <c r="N74" s="26"/>
      <c r="O74" s="26"/>
      <c r="P74" s="26"/>
      <c r="Q74" s="26"/>
      <c r="R74" s="26"/>
      <c r="S74" s="26"/>
      <c r="T74" s="26"/>
      <c r="U74" s="26"/>
      <c r="V74" s="26"/>
      <c r="W74" s="26"/>
      <c r="X74" s="26"/>
      <c r="Y74" s="26"/>
      <c r="Z74" s="26"/>
      <c r="AA74" t="str">
        <f t="shared" si="14"/>
        <v>12.4. Workplace Harassment</v>
      </c>
      <c r="AB74">
        <f>IF('Area 3 Policy'!D6="m",1,0)+IF('Area 3 Policy'!D6="L",1,0)</f>
        <v>1</v>
      </c>
      <c r="AC74" s="216" t="b">
        <f>IF(AND(AB74=1,'Area 3 Policy'!E6="y"),"achieved",IF(AND(AB74=1,'Area 3 Policy'!E6="n"),"not achieved",IF(AND(AB74=1,'Area 3 Policy'!E6="n/a"),"N/A")))</f>
        <v>0</v>
      </c>
    </row>
    <row r="75" spans="1:29" x14ac:dyDescent="0.35">
      <c r="A75" s="111" t="s">
        <v>17</v>
      </c>
      <c r="B75" s="112">
        <v>12.5</v>
      </c>
      <c r="C75" s="111" t="s">
        <v>94</v>
      </c>
      <c r="D75" s="111" t="str">
        <f t="shared" si="15"/>
        <v>12.5. Public Code of Conduct</v>
      </c>
      <c r="E75" s="111">
        <f>IF('Area 3 Policy'!E7="y",1,0)</f>
        <v>0</v>
      </c>
      <c r="F75" s="111" t="str">
        <f>IF('Area 3 Policy'!$H7=calculations!F$2,1,"")</f>
        <v/>
      </c>
      <c r="G75" s="111" t="str">
        <f>IF('Area 3 Policy'!$H7=calculations!G$2,1,"")</f>
        <v/>
      </c>
      <c r="H75" s="111" t="str">
        <f>IF('Area 3 Policy'!$H7=calculations!H$2,1,"")</f>
        <v/>
      </c>
      <c r="I75" s="111" t="str">
        <f>IF('Area 3 Policy'!$H7=calculations!I$2,1,"")</f>
        <v/>
      </c>
      <c r="J75" s="26"/>
      <c r="K75" s="26"/>
      <c r="L75" s="26"/>
      <c r="M75" s="26"/>
      <c r="N75" s="26"/>
      <c r="O75" s="26"/>
      <c r="P75" s="26"/>
      <c r="Q75" s="26"/>
      <c r="R75" s="26"/>
      <c r="S75" s="26"/>
      <c r="T75" s="26"/>
      <c r="U75" s="26"/>
      <c r="V75" s="26"/>
      <c r="W75" s="26"/>
      <c r="X75" s="26"/>
      <c r="Y75" s="26"/>
      <c r="Z75" s="26"/>
      <c r="AA75" t="str">
        <f t="shared" si="14"/>
        <v>12.5. Public Code of Conduct</v>
      </c>
      <c r="AB75">
        <f>IF('Area 3 Policy'!D7="m",1,0)+IF('Area 3 Policy'!D7="L",1,0)</f>
        <v>0</v>
      </c>
      <c r="AC75" s="216" t="b">
        <f>IF(AND(AB75=1,'Area 3 Policy'!E7="y"),"achieved",IF(AND(AB75=1,'Area 3 Policy'!E7="n"),"not achieved",IF(AND(AB75=1,'Area 3 Policy'!E7="n/a"),"N/A")))</f>
        <v>0</v>
      </c>
    </row>
    <row r="76" spans="1:29" x14ac:dyDescent="0.35">
      <c r="A76" s="111"/>
      <c r="B76" s="112"/>
      <c r="C76" s="111"/>
      <c r="D76" s="111"/>
      <c r="E76" s="111"/>
      <c r="F76" s="111"/>
      <c r="G76" s="111"/>
      <c r="H76" s="111"/>
      <c r="I76" s="111"/>
      <c r="J76" s="26"/>
      <c r="K76" s="26"/>
      <c r="L76" s="26"/>
      <c r="M76" s="26"/>
      <c r="N76" s="26"/>
      <c r="O76" s="26"/>
      <c r="P76" s="26"/>
      <c r="Q76" s="26"/>
      <c r="R76" s="26"/>
      <c r="S76" s="26"/>
      <c r="T76" s="26"/>
      <c r="U76" s="26"/>
      <c r="V76" s="26"/>
      <c r="W76" s="26"/>
      <c r="X76" s="26"/>
      <c r="Y76" s="26"/>
      <c r="Z76" s="26"/>
      <c r="AC76" s="216" t="b">
        <f>IF(AND(AB76=1,'Area 3 Policy'!E8="y"),"achieved",IF(AND(AB76=1,'Area 3 Policy'!E8="n"),"not achieved",IF(AND(AB76=1,'Area 3 Policy'!E8="n/a"),"N/A")))</f>
        <v>0</v>
      </c>
    </row>
    <row r="77" spans="1:29" x14ac:dyDescent="0.35">
      <c r="A77" s="111" t="s">
        <v>17</v>
      </c>
      <c r="B77" s="112">
        <v>13.1</v>
      </c>
      <c r="C77" s="111" t="s">
        <v>95</v>
      </c>
      <c r="D77" s="111" t="str">
        <f t="shared" si="15"/>
        <v>13.1. Collection Policy</v>
      </c>
      <c r="E77" s="111">
        <f>IF('Area 3 Policy'!E9="y",1,0)</f>
        <v>0</v>
      </c>
      <c r="F77" s="111" t="str">
        <f>IF('Area 3 Policy'!$H9=calculations!F$2,1,"")</f>
        <v/>
      </c>
      <c r="G77" s="111" t="str">
        <f>IF('Area 3 Policy'!$H9=calculations!G$2,1,"")</f>
        <v/>
      </c>
      <c r="H77" s="111" t="str">
        <f>IF('Area 3 Policy'!$H9=calculations!H$2,1,"")</f>
        <v/>
      </c>
      <c r="I77" s="111" t="str">
        <f>IF('Area 3 Policy'!$H9=calculations!I$2,1,"")</f>
        <v/>
      </c>
      <c r="J77" s="26"/>
      <c r="K77" s="26"/>
      <c r="L77" s="26"/>
      <c r="M77" s="26"/>
      <c r="N77" s="26"/>
      <c r="O77" s="26"/>
      <c r="P77" s="26"/>
      <c r="Q77" s="26"/>
      <c r="R77" s="26"/>
      <c r="S77" s="26"/>
      <c r="T77" s="26"/>
      <c r="U77" s="26"/>
      <c r="V77" s="26"/>
      <c r="W77" s="26"/>
      <c r="X77" s="26"/>
      <c r="Y77" s="26"/>
      <c r="Z77" s="26"/>
      <c r="AA77" t="str">
        <f t="shared" si="14"/>
        <v>13.1. Collection Policy</v>
      </c>
      <c r="AB77">
        <f>IF('Area 3 Policy'!D9="m",1,0)+IF('Area 3 Policy'!D9="L",1,0)</f>
        <v>1</v>
      </c>
      <c r="AC77" s="216" t="b">
        <f>IF(AND(AB77=1,'Area 3 Policy'!E9="y"),"achieved",IF(AND(AB77=1,'Area 3 Policy'!E9="n"),"not achieved",IF(AND(AB77=1,'Area 3 Policy'!E9="n/a"),"N/A")))</f>
        <v>0</v>
      </c>
    </row>
    <row r="78" spans="1:29" x14ac:dyDescent="0.35">
      <c r="A78" s="111" t="s">
        <v>17</v>
      </c>
      <c r="B78" s="112">
        <v>13.2</v>
      </c>
      <c r="C78" s="111" t="s">
        <v>96</v>
      </c>
      <c r="D78" s="111" t="str">
        <f t="shared" si="15"/>
        <v>13.2. Intellectual Freedom</v>
      </c>
      <c r="E78" s="111">
        <f>IF('Area 3 Policy'!E10="y",1,0)</f>
        <v>0</v>
      </c>
      <c r="F78" s="111" t="str">
        <f>IF('Area 3 Policy'!$H10=calculations!F$2,1,"")</f>
        <v/>
      </c>
      <c r="G78" s="111" t="str">
        <f>IF('Area 3 Policy'!$H10=calculations!G$2,1,"")</f>
        <v/>
      </c>
      <c r="H78" s="111" t="str">
        <f>IF('Area 3 Policy'!$H10=calculations!H$2,1,"")</f>
        <v/>
      </c>
      <c r="I78" s="111" t="str">
        <f>IF('Area 3 Policy'!$H10=calculations!I$2,1,"")</f>
        <v/>
      </c>
      <c r="J78" s="26"/>
      <c r="K78" s="26"/>
      <c r="L78" s="26"/>
      <c r="M78" s="26"/>
      <c r="N78" s="26"/>
      <c r="O78" s="26"/>
      <c r="P78" s="26"/>
      <c r="Q78" s="26"/>
      <c r="R78" s="26"/>
      <c r="S78" s="26"/>
      <c r="T78" s="26"/>
      <c r="U78" s="26"/>
      <c r="V78" s="26"/>
      <c r="W78" s="26"/>
      <c r="X78" s="26"/>
      <c r="Y78" s="26"/>
      <c r="Z78" s="26"/>
      <c r="AA78" t="str">
        <f t="shared" si="14"/>
        <v>13.2. Intellectual Freedom</v>
      </c>
      <c r="AB78">
        <f>IF('Area 3 Policy'!D10="m",1,0)+IF('Area 3 Policy'!D10="L",1,0)</f>
        <v>1</v>
      </c>
      <c r="AC78" s="216" t="b">
        <f>IF(AND(AB78=1,'Area 3 Policy'!E10="y"),"achieved",IF(AND(AB78=1,'Area 3 Policy'!E10="n"),"not achieved",IF(AND(AB78=1,'Area 3 Policy'!E10="n/a"),"N/A")))</f>
        <v>0</v>
      </c>
    </row>
    <row r="79" spans="1:29" x14ac:dyDescent="0.35">
      <c r="A79" s="111" t="s">
        <v>17</v>
      </c>
      <c r="B79" s="112">
        <v>13.3</v>
      </c>
      <c r="C79" s="111" t="s">
        <v>97</v>
      </c>
      <c r="D79" s="111" t="str">
        <f t="shared" si="15"/>
        <v>13.3. Circulation Policy</v>
      </c>
      <c r="E79" s="111">
        <f>IF('Area 3 Policy'!E11="y",1,0)</f>
        <v>0</v>
      </c>
      <c r="F79" s="111" t="str">
        <f>IF('Area 3 Policy'!$H11=calculations!F$2,1,"")</f>
        <v/>
      </c>
      <c r="G79" s="111" t="str">
        <f>IF('Area 3 Policy'!$H11=calculations!G$2,1,"")</f>
        <v/>
      </c>
      <c r="H79" s="111" t="str">
        <f>IF('Area 3 Policy'!$H11=calculations!H$2,1,"")</f>
        <v/>
      </c>
      <c r="I79" s="111" t="str">
        <f>IF('Area 3 Policy'!$H11=calculations!I$2,1,"")</f>
        <v/>
      </c>
      <c r="J79" s="26"/>
      <c r="K79" s="26"/>
      <c r="L79" s="26"/>
      <c r="M79" s="26"/>
      <c r="N79" s="26"/>
      <c r="O79" s="26"/>
      <c r="P79" s="26"/>
      <c r="Q79" s="26"/>
      <c r="R79" s="26"/>
      <c r="S79" s="26"/>
      <c r="T79" s="26"/>
      <c r="U79" s="26"/>
      <c r="V79" s="26"/>
      <c r="W79" s="26"/>
      <c r="X79" s="26"/>
      <c r="Y79" s="26"/>
      <c r="Z79" s="26"/>
      <c r="AA79" t="str">
        <f t="shared" si="14"/>
        <v>13.3. Circulation Policy</v>
      </c>
      <c r="AB79">
        <f>IF('Area 3 Policy'!D11="m",1,0)+IF('Area 3 Policy'!D11="L",1,0)</f>
        <v>1</v>
      </c>
      <c r="AC79" s="216" t="b">
        <f>IF(AND(AB79=1,'Area 3 Policy'!E11="y"),"achieved",IF(AND(AB79=1,'Area 3 Policy'!E11="n"),"not achieved",IF(AND(AB79=1,'Area 3 Policy'!E11="n/a"),"N/A")))</f>
        <v>0</v>
      </c>
    </row>
    <row r="80" spans="1:29" x14ac:dyDescent="0.35">
      <c r="A80" s="111" t="s">
        <v>17</v>
      </c>
      <c r="B80" s="112">
        <v>13.4</v>
      </c>
      <c r="C80" s="111" t="s">
        <v>98</v>
      </c>
      <c r="D80" s="111" t="str">
        <f t="shared" si="15"/>
        <v>13.4. Privacy and Access to Personal Information Policy</v>
      </c>
      <c r="E80" s="111">
        <f>IF('Area 3 Policy'!E12="y",1,0)</f>
        <v>0</v>
      </c>
      <c r="F80" s="111" t="str">
        <f>IF('Area 3 Policy'!$H12=calculations!F$2,1,"")</f>
        <v/>
      </c>
      <c r="G80" s="111" t="str">
        <f>IF('Area 3 Policy'!$H12=calculations!G$2,1,"")</f>
        <v/>
      </c>
      <c r="H80" s="111" t="str">
        <f>IF('Area 3 Policy'!$H12=calculations!H$2,1,"")</f>
        <v/>
      </c>
      <c r="I80" s="111" t="str">
        <f>IF('Area 3 Policy'!$H12=calculations!I$2,1,"")</f>
        <v/>
      </c>
      <c r="J80" s="26"/>
      <c r="K80" s="26"/>
      <c r="L80" s="26"/>
      <c r="M80" s="26"/>
      <c r="N80" s="26"/>
      <c r="O80" s="26"/>
      <c r="P80" s="26"/>
      <c r="Q80" s="26"/>
      <c r="R80" s="26"/>
      <c r="S80" s="26"/>
      <c r="T80" s="26"/>
      <c r="U80" s="26"/>
      <c r="V80" s="26"/>
      <c r="W80" s="26"/>
      <c r="X80" s="26"/>
      <c r="Y80" s="26"/>
      <c r="Z80" s="26"/>
      <c r="AA80" t="str">
        <f t="shared" si="14"/>
        <v>13.4. Privacy and Access to Personal Information Policy</v>
      </c>
      <c r="AB80">
        <f>IF('Area 3 Policy'!D12="m",1,0)+IF('Area 3 Policy'!D12="L",1,0)</f>
        <v>1</v>
      </c>
      <c r="AC80" s="216" t="b">
        <f>IF(AND(AB80=1,'Area 3 Policy'!E12="y"),"achieved",IF(AND(AB80=1,'Area 3 Policy'!E12="n"),"not achieved",IF(AND(AB80=1,'Area 3 Policy'!E12="n/a"),"N/A")))</f>
        <v>0</v>
      </c>
    </row>
    <row r="81" spans="1:29" x14ac:dyDescent="0.35">
      <c r="A81" s="111"/>
      <c r="B81" s="112"/>
      <c r="C81" s="111"/>
      <c r="D81" s="111"/>
      <c r="E81" s="111"/>
      <c r="F81" s="111"/>
      <c r="G81" s="111"/>
      <c r="H81" s="111"/>
      <c r="I81" s="111"/>
      <c r="J81" s="26"/>
      <c r="K81" s="26"/>
      <c r="L81" s="26"/>
      <c r="M81" s="26"/>
      <c r="N81" s="26"/>
      <c r="O81" s="26"/>
      <c r="P81" s="26"/>
      <c r="Q81" s="26"/>
      <c r="R81" s="26"/>
      <c r="S81" s="26"/>
      <c r="T81" s="26"/>
      <c r="U81" s="26"/>
      <c r="V81" s="26"/>
      <c r="W81" s="26"/>
      <c r="X81" s="26"/>
      <c r="Y81" s="26"/>
      <c r="Z81" s="26"/>
      <c r="AC81" s="216" t="b">
        <f>IF(AND(AB81=1,'Area 3 Policy'!E13="y"),"achieved",IF(AND(AB81=1,'Area 3 Policy'!E13="n"),"not achieved",IF(AND(AB81=1,'Area 3 Policy'!E13="n/a"),"N/A")))</f>
        <v>0</v>
      </c>
    </row>
    <row r="82" spans="1:29" x14ac:dyDescent="0.35">
      <c r="A82" s="111" t="s">
        <v>17</v>
      </c>
      <c r="B82" s="112">
        <v>14.1</v>
      </c>
      <c r="C82" s="111" t="s">
        <v>491</v>
      </c>
      <c r="D82" s="111" t="str">
        <f t="shared" si="15"/>
        <v>14.1. Information Services and Reader's Advisory Policy</v>
      </c>
      <c r="E82" s="111">
        <f>IF('Area 3 Policy'!E14="y",1,0)</f>
        <v>0</v>
      </c>
      <c r="F82" s="111" t="str">
        <f>IF('Area 3 Policy'!$H14=calculations!F$2,1,"")</f>
        <v/>
      </c>
      <c r="G82" s="111" t="str">
        <f>IF('Area 3 Policy'!$H14=calculations!G$2,1,"")</f>
        <v/>
      </c>
      <c r="H82" s="111" t="str">
        <f>IF('Area 3 Policy'!$H14=calculations!H$2,1,"")</f>
        <v/>
      </c>
      <c r="I82" s="111" t="str">
        <f>IF('Area 3 Policy'!$H14=calculations!I$2,1,"")</f>
        <v/>
      </c>
      <c r="J82" s="26"/>
      <c r="K82" s="26"/>
      <c r="L82" s="26"/>
      <c r="M82" s="26"/>
      <c r="N82" s="26"/>
      <c r="O82" s="26"/>
      <c r="P82" s="26"/>
      <c r="Q82" s="26"/>
      <c r="R82" s="26"/>
      <c r="S82" s="26"/>
      <c r="T82" s="26"/>
      <c r="U82" s="26"/>
      <c r="V82" s="26"/>
      <c r="W82" s="26"/>
      <c r="X82" s="26"/>
      <c r="Y82" s="26"/>
      <c r="Z82" s="26"/>
      <c r="AA82" t="str">
        <f t="shared" si="14"/>
        <v>14.1. Information Services and Reader's Advisory Policy</v>
      </c>
      <c r="AB82">
        <f>IF('Area 3 Policy'!D14="m",1,0)+IF('Area 3 Policy'!D14="L",1,0)</f>
        <v>1</v>
      </c>
      <c r="AC82" s="216" t="b">
        <f>IF(AND(AB82=1,'Area 3 Policy'!E14="y"),"achieved",IF(AND(AB82=1,'Area 3 Policy'!E14="n"),"not achieved",IF(AND(AB82=1,'Area 3 Policy'!E14="n/a"),"N/A")))</f>
        <v>0</v>
      </c>
    </row>
    <row r="83" spans="1:29" x14ac:dyDescent="0.35">
      <c r="A83" s="111" t="s">
        <v>17</v>
      </c>
      <c r="B83" s="112">
        <v>14.2</v>
      </c>
      <c r="C83" s="111" t="s">
        <v>99</v>
      </c>
      <c r="D83" s="111" t="str">
        <f t="shared" si="15"/>
        <v>14.2. Accessibility for Ontarians with Disabilities Library Policy</v>
      </c>
      <c r="E83" s="111">
        <f>IF('Area 3 Policy'!E15="y",1,0)</f>
        <v>0</v>
      </c>
      <c r="F83" s="111" t="str">
        <f>IF('Area 3 Policy'!$H15=calculations!F$2,1,"")</f>
        <v/>
      </c>
      <c r="G83" s="111" t="str">
        <f>IF('Area 3 Policy'!$H15=calculations!G$2,1,"")</f>
        <v/>
      </c>
      <c r="H83" s="111" t="str">
        <f>IF('Area 3 Policy'!$H15=calculations!H$2,1,"")</f>
        <v/>
      </c>
      <c r="I83" s="111" t="str">
        <f>IF('Area 3 Policy'!$H15=calculations!I$2,1,"")</f>
        <v/>
      </c>
      <c r="J83" s="26"/>
      <c r="K83" s="26"/>
      <c r="L83" s="26"/>
      <c r="M83" s="26"/>
      <c r="N83" s="26"/>
      <c r="O83" s="26"/>
      <c r="P83" s="26"/>
      <c r="Q83" s="26"/>
      <c r="R83" s="26"/>
      <c r="S83" s="26"/>
      <c r="T83" s="26"/>
      <c r="U83" s="26"/>
      <c r="V83" s="26"/>
      <c r="W83" s="26"/>
      <c r="X83" s="26"/>
      <c r="Y83" s="26"/>
      <c r="Z83" s="26"/>
      <c r="AA83" t="str">
        <f t="shared" si="14"/>
        <v>14.2. Accessibility for Ontarians with Disabilities Library Policy</v>
      </c>
      <c r="AB83">
        <f>IF('Area 3 Policy'!D15="m",1,0)+IF('Area 3 Policy'!D15="L",1,0)</f>
        <v>1</v>
      </c>
      <c r="AC83" s="216" t="b">
        <f>IF(AND(AB83=1,'Area 3 Policy'!E15="y"),"achieved",IF(AND(AB83=1,'Area 3 Policy'!E15="n"),"not achieved",IF(AND(AB83=1,'Area 3 Policy'!E15="n/a"),"N/A")))</f>
        <v>0</v>
      </c>
    </row>
    <row r="84" spans="1:29" x14ac:dyDescent="0.35">
      <c r="A84" s="111" t="s">
        <v>17</v>
      </c>
      <c r="B84" s="112">
        <v>14.3</v>
      </c>
      <c r="C84" s="111" t="s">
        <v>100</v>
      </c>
      <c r="D84" s="111" t="str">
        <f t="shared" si="15"/>
        <v>14.3. Children’s Services Policy</v>
      </c>
      <c r="E84" s="111">
        <f>IF('Area 3 Policy'!E16="y",1,0)</f>
        <v>0</v>
      </c>
      <c r="F84" s="111" t="str">
        <f>IF('Area 3 Policy'!$H16=calculations!F$2,1,"")</f>
        <v/>
      </c>
      <c r="G84" s="111" t="str">
        <f>IF('Area 3 Policy'!$H16=calculations!G$2,1,"")</f>
        <v/>
      </c>
      <c r="H84" s="111" t="str">
        <f>IF('Area 3 Policy'!$H16=calculations!H$2,1,"")</f>
        <v/>
      </c>
      <c r="I84" s="111" t="str">
        <f>IF('Area 3 Policy'!$H16=calculations!I$2,1,"")</f>
        <v/>
      </c>
      <c r="J84" s="26"/>
      <c r="K84" s="26"/>
      <c r="L84" s="26"/>
      <c r="M84" s="26"/>
      <c r="N84" s="26"/>
      <c r="O84" s="26"/>
      <c r="P84" s="26"/>
      <c r="Q84" s="26"/>
      <c r="R84" s="26"/>
      <c r="S84" s="26"/>
      <c r="T84" s="26"/>
      <c r="U84" s="26"/>
      <c r="V84" s="26"/>
      <c r="W84" s="26"/>
      <c r="X84" s="26"/>
      <c r="Y84" s="26"/>
      <c r="Z84" s="26"/>
      <c r="AA84" t="str">
        <f t="shared" si="14"/>
        <v>14.3. Children’s Services Policy</v>
      </c>
      <c r="AB84">
        <f>IF('Area 3 Policy'!D16="m",1,0)+IF('Area 3 Policy'!D16="L",1,0)</f>
        <v>0</v>
      </c>
      <c r="AC84" s="216" t="b">
        <f>IF(AND(AB84=1,'Area 3 Policy'!E16="y"),"achieved",IF(AND(AB84=1,'Area 3 Policy'!E16="n"),"not achieved",IF(AND(AB84=1,'Area 3 Policy'!E16="n/a"),"N/A")))</f>
        <v>0</v>
      </c>
    </row>
    <row r="85" spans="1:29" x14ac:dyDescent="0.35">
      <c r="A85" s="111" t="s">
        <v>17</v>
      </c>
      <c r="B85" s="112">
        <v>14.4</v>
      </c>
      <c r="C85" s="111" t="s">
        <v>101</v>
      </c>
      <c r="D85" s="111" t="str">
        <f t="shared" si="15"/>
        <v>14.4. Teen and/or YA Policy</v>
      </c>
      <c r="E85" s="111">
        <f>IF('Area 3 Policy'!E17="y",1,0)</f>
        <v>0</v>
      </c>
      <c r="F85" s="111" t="str">
        <f>IF('Area 3 Policy'!$H17=calculations!F$2,1,"")</f>
        <v/>
      </c>
      <c r="G85" s="111" t="str">
        <f>IF('Area 3 Policy'!$H17=calculations!G$2,1,"")</f>
        <v/>
      </c>
      <c r="H85" s="111" t="str">
        <f>IF('Area 3 Policy'!$H17=calculations!H$2,1,"")</f>
        <v/>
      </c>
      <c r="I85" s="111" t="str">
        <f>IF('Area 3 Policy'!$H17=calculations!I$2,1,"")</f>
        <v/>
      </c>
      <c r="J85" s="26"/>
      <c r="K85" s="26"/>
      <c r="L85" s="26"/>
      <c r="M85" s="26"/>
      <c r="N85" s="26"/>
      <c r="O85" s="26"/>
      <c r="P85" s="26"/>
      <c r="Q85" s="26"/>
      <c r="R85" s="26"/>
      <c r="S85" s="26"/>
      <c r="T85" s="26"/>
      <c r="U85" s="26"/>
      <c r="V85" s="26"/>
      <c r="W85" s="26"/>
      <c r="X85" s="26"/>
      <c r="Y85" s="26"/>
      <c r="Z85" s="26"/>
      <c r="AA85" t="str">
        <f t="shared" si="14"/>
        <v>14.4. Teen and/or YA Policy</v>
      </c>
      <c r="AB85">
        <f>IF('Area 3 Policy'!D17="m",1,0)+IF('Area 3 Policy'!D17="L",1,0)</f>
        <v>0</v>
      </c>
      <c r="AC85" s="216" t="b">
        <f>IF(AND(AB85=1,'Area 3 Policy'!E17="y"),"achieved",IF(AND(AB85=1,'Area 3 Policy'!E17="n"),"not achieved",IF(AND(AB85=1,'Area 3 Policy'!E17="n/a"),"N/A")))</f>
        <v>0</v>
      </c>
    </row>
    <row r="86" spans="1:29" x14ac:dyDescent="0.35">
      <c r="A86" s="111" t="s">
        <v>17</v>
      </c>
      <c r="B86" s="112">
        <v>14.5</v>
      </c>
      <c r="C86" s="111" t="s">
        <v>102</v>
      </c>
      <c r="D86" s="111" t="str">
        <f t="shared" si="15"/>
        <v>14.5. Programming Policy</v>
      </c>
      <c r="E86" s="111">
        <f>IF('Area 3 Policy'!E18="y",1,0)</f>
        <v>0</v>
      </c>
      <c r="F86" s="111" t="str">
        <f>IF('Area 3 Policy'!$H18=calculations!F$2,1,"")</f>
        <v/>
      </c>
      <c r="G86" s="111" t="str">
        <f>IF('Area 3 Policy'!$H18=calculations!G$2,1,"")</f>
        <v/>
      </c>
      <c r="H86" s="111" t="str">
        <f>IF('Area 3 Policy'!$H18=calculations!H$2,1,"")</f>
        <v/>
      </c>
      <c r="I86" s="111" t="str">
        <f>IF('Area 3 Policy'!$H18=calculations!I$2,1,"")</f>
        <v/>
      </c>
      <c r="J86" s="26"/>
      <c r="K86" s="26"/>
      <c r="L86" s="26"/>
      <c r="M86" s="26"/>
      <c r="N86" s="26"/>
      <c r="O86" s="26"/>
      <c r="P86" s="26"/>
      <c r="Q86" s="26"/>
      <c r="R86" s="26"/>
      <c r="S86" s="26"/>
      <c r="T86" s="26"/>
      <c r="U86" s="26"/>
      <c r="V86" s="26"/>
      <c r="W86" s="26"/>
      <c r="X86" s="26"/>
      <c r="Y86" s="26"/>
      <c r="Z86" s="26"/>
      <c r="AA86" t="str">
        <f t="shared" si="14"/>
        <v>14.5. Programming Policy</v>
      </c>
      <c r="AB86">
        <f>IF('Area 3 Policy'!D18="m",1,0)+IF('Area 3 Policy'!D18="L",1,0)</f>
        <v>1</v>
      </c>
      <c r="AC86" s="216" t="b">
        <f>IF(AND(AB86=1,'Area 3 Policy'!E18="y"),"achieved",IF(AND(AB86=1,'Area 3 Policy'!E18="n"),"not achieved",IF(AND(AB86=1,'Area 3 Policy'!E18="n/a"),"N/A")))</f>
        <v>0</v>
      </c>
    </row>
    <row r="87" spans="1:29" x14ac:dyDescent="0.35">
      <c r="A87" s="111" t="s">
        <v>17</v>
      </c>
      <c r="B87" s="112">
        <v>14.6</v>
      </c>
      <c r="C87" s="111" t="s">
        <v>103</v>
      </c>
      <c r="D87" s="111" t="str">
        <f t="shared" si="15"/>
        <v>14.6. Community Information Policy</v>
      </c>
      <c r="E87" s="111">
        <f>IF('Area 3 Policy'!E19="y",1,0)</f>
        <v>0</v>
      </c>
      <c r="F87" s="111" t="str">
        <f>IF('Area 3 Policy'!$H19=calculations!F$2,1,"")</f>
        <v/>
      </c>
      <c r="G87" s="111" t="str">
        <f>IF('Area 3 Policy'!$H19=calculations!G$2,1,"")</f>
        <v/>
      </c>
      <c r="H87" s="111" t="str">
        <f>IF('Area 3 Policy'!$H19=calculations!H$2,1,"")</f>
        <v/>
      </c>
      <c r="I87" s="111" t="str">
        <f>IF('Area 3 Policy'!$H19=calculations!I$2,1,"")</f>
        <v/>
      </c>
      <c r="J87" s="26"/>
      <c r="K87" s="26"/>
      <c r="L87" s="26"/>
      <c r="M87" s="26"/>
      <c r="N87" s="26"/>
      <c r="O87" s="26"/>
      <c r="P87" s="26"/>
      <c r="Q87" s="26"/>
      <c r="R87" s="26"/>
      <c r="S87" s="26"/>
      <c r="T87" s="26"/>
      <c r="U87" s="26"/>
      <c r="V87" s="26"/>
      <c r="W87" s="26"/>
      <c r="X87" s="26"/>
      <c r="Y87" s="26"/>
      <c r="Z87" s="26"/>
      <c r="AA87" t="str">
        <f t="shared" si="14"/>
        <v>14.6. Community Information Policy</v>
      </c>
      <c r="AB87">
        <f>IF('Area 3 Policy'!D19="m",1,0)+IF('Area 3 Policy'!D19="L",1,0)</f>
        <v>0</v>
      </c>
      <c r="AC87" s="216" t="b">
        <f>IF(AND(AB87=1,'Area 3 Policy'!E19="y"),"achieved",IF(AND(AB87=1,'Area 3 Policy'!E19="n"),"not achieved",IF(AND(AB87=1,'Area 3 Policy'!E19="n/a"),"N/A")))</f>
        <v>0</v>
      </c>
    </row>
    <row r="88" spans="1:29" x14ac:dyDescent="0.35">
      <c r="A88" s="111" t="s">
        <v>17</v>
      </c>
      <c r="B88" s="112">
        <v>14.7</v>
      </c>
      <c r="C88" s="111" t="s">
        <v>104</v>
      </c>
      <c r="D88" s="111" t="str">
        <f t="shared" si="15"/>
        <v>14.7. Local History Policy</v>
      </c>
      <c r="E88" s="111">
        <f>IF('Area 3 Policy'!E20="y",1,0)</f>
        <v>0</v>
      </c>
      <c r="F88" s="111" t="str">
        <f>IF('Area 3 Policy'!$H20=calculations!F$2,1,"")</f>
        <v/>
      </c>
      <c r="G88" s="111" t="str">
        <f>IF('Area 3 Policy'!$H20=calculations!G$2,1,"")</f>
        <v/>
      </c>
      <c r="H88" s="111" t="str">
        <f>IF('Area 3 Policy'!$H20=calculations!H$2,1,"")</f>
        <v/>
      </c>
      <c r="I88" s="111" t="str">
        <f>IF('Area 3 Policy'!$H20=calculations!I$2,1,"")</f>
        <v/>
      </c>
      <c r="J88" s="26"/>
      <c r="K88" s="26"/>
      <c r="L88" s="26"/>
      <c r="M88" s="26"/>
      <c r="N88" s="26"/>
      <c r="O88" s="26"/>
      <c r="P88" s="26"/>
      <c r="Q88" s="26"/>
      <c r="R88" s="26"/>
      <c r="S88" s="26"/>
      <c r="T88" s="26"/>
      <c r="U88" s="26"/>
      <c r="V88" s="26"/>
      <c r="W88" s="26"/>
      <c r="X88" s="26"/>
      <c r="Y88" s="26"/>
      <c r="Z88" s="26"/>
      <c r="AA88" t="str">
        <f t="shared" si="14"/>
        <v>14.7. Local History Policy</v>
      </c>
      <c r="AB88">
        <f>IF('Area 3 Policy'!D20="m",1,0)+IF('Area 3 Policy'!D20="L",1,0)</f>
        <v>0</v>
      </c>
      <c r="AC88" s="216" t="b">
        <f>IF(AND(AB88=1,'Area 3 Policy'!E20="y"),"achieved",IF(AND(AB88=1,'Area 3 Policy'!E20="n"),"not achieved",IF(AND(AB88=1,'Area 3 Policy'!E20="n/a"),"N/A")))</f>
        <v>0</v>
      </c>
    </row>
    <row r="89" spans="1:29" x14ac:dyDescent="0.35">
      <c r="A89" s="111" t="s">
        <v>17</v>
      </c>
      <c r="B89" s="112">
        <v>14.8</v>
      </c>
      <c r="C89" s="111" t="s">
        <v>105</v>
      </c>
      <c r="D89" s="111" t="str">
        <f t="shared" si="15"/>
        <v>14.8. Public Meeting Room Policy</v>
      </c>
      <c r="E89" s="111">
        <f>IF('Area 3 Policy'!E21="y",1,0)</f>
        <v>0</v>
      </c>
      <c r="F89" s="111" t="str">
        <f>IF('Area 3 Policy'!$H21=calculations!F$2,1,"")</f>
        <v/>
      </c>
      <c r="G89" s="111" t="str">
        <f>IF('Area 3 Policy'!$H21=calculations!G$2,1,"")</f>
        <v/>
      </c>
      <c r="H89" s="111" t="str">
        <f>IF('Area 3 Policy'!$H21=calculations!H$2,1,"")</f>
        <v/>
      </c>
      <c r="I89" s="111" t="str">
        <f>IF('Area 3 Policy'!$H21=calculations!I$2,1,"")</f>
        <v/>
      </c>
      <c r="J89" s="26"/>
      <c r="K89" s="26"/>
      <c r="L89" s="26"/>
      <c r="M89" s="26"/>
      <c r="N89" s="26"/>
      <c r="O89" s="26"/>
      <c r="P89" s="26"/>
      <c r="Q89" s="26"/>
      <c r="R89" s="26"/>
      <c r="S89" s="26"/>
      <c r="T89" s="26"/>
      <c r="U89" s="26"/>
      <c r="V89" s="26"/>
      <c r="W89" s="26"/>
      <c r="X89" s="26"/>
      <c r="Y89" s="26"/>
      <c r="Z89" s="26"/>
      <c r="AA89" t="str">
        <f t="shared" si="14"/>
        <v>14.8. Public Meeting Room Policy</v>
      </c>
      <c r="AB89">
        <f>IF('Area 3 Policy'!D21="m",1,0)+IF('Area 3 Policy'!D21="L",1,0)</f>
        <v>0</v>
      </c>
      <c r="AC89" s="216" t="b">
        <f>IF(AND(AB89=1,'Area 3 Policy'!E21="y"),"achieved",IF(AND(AB89=1,'Area 3 Policy'!E21="n"),"not achieved",IF(AND(AB89=1,'Area 3 Policy'!E21="n/a"),"N/A")))</f>
        <v>0</v>
      </c>
    </row>
    <row r="90" spans="1:29" x14ac:dyDescent="0.35">
      <c r="A90" s="111" t="s">
        <v>17</v>
      </c>
      <c r="B90" s="116">
        <v>14.9</v>
      </c>
      <c r="C90" s="111" t="s">
        <v>492</v>
      </c>
      <c r="D90" s="111" t="str">
        <f t="shared" si="15"/>
        <v>14.9. Indigenous Awareness and Reconciliation (a)</v>
      </c>
      <c r="E90" s="111">
        <f>IF('Area 3 Policy'!E22="y",1,0)</f>
        <v>0</v>
      </c>
      <c r="F90" s="111" t="str">
        <f>IF('Area 3 Policy'!$H22=calculations!F$2,1,"")</f>
        <v/>
      </c>
      <c r="G90" s="111" t="str">
        <f>IF('Area 3 Policy'!$H22=calculations!G$2,1,"")</f>
        <v/>
      </c>
      <c r="H90" s="111" t="str">
        <f>IF('Area 3 Policy'!$H22=calculations!H$2,1,"")</f>
        <v/>
      </c>
      <c r="I90" s="111" t="str">
        <f>IF('Area 3 Policy'!$H22=calculations!I$2,1,"")</f>
        <v/>
      </c>
      <c r="J90" s="26"/>
      <c r="K90" s="26"/>
      <c r="L90" s="26"/>
      <c r="M90" s="26"/>
      <c r="N90" s="26"/>
      <c r="O90" s="26"/>
      <c r="P90" s="26"/>
      <c r="Q90" s="26"/>
      <c r="R90" s="26"/>
      <c r="S90" s="26"/>
      <c r="T90" s="26"/>
      <c r="U90" s="26"/>
      <c r="V90" s="26"/>
      <c r="W90" s="26"/>
      <c r="X90" s="26"/>
      <c r="Y90" s="26"/>
      <c r="Z90" s="26"/>
      <c r="AA90" t="str">
        <f t="shared" si="14"/>
        <v>14.9. Indigenous Awareness and Reconciliation (a)</v>
      </c>
      <c r="AB90">
        <f>IF('Area 3 Policy'!D22="m",1,0)+IF('Area 3 Policy'!D22="L",1,0)</f>
        <v>1</v>
      </c>
      <c r="AC90" s="216" t="b">
        <f>IF(AND(AB90=1,'Area 3 Policy'!E22="y"),"achieved",IF(AND(AB90=1,'Area 3 Policy'!E22="n"),"not achieved",IF(AND(AB90=1,'Area 3 Policy'!E22="n/a"),"N/A")))</f>
        <v>0</v>
      </c>
    </row>
    <row r="91" spans="1:29" x14ac:dyDescent="0.35">
      <c r="A91" s="111" t="s">
        <v>17</v>
      </c>
      <c r="B91" s="214">
        <v>14.1</v>
      </c>
      <c r="C91" s="111" t="s">
        <v>493</v>
      </c>
      <c r="D91" s="111" t="str">
        <f t="shared" si="15"/>
        <v>14.1. Indigenous Awareness and Reconciliation (b)</v>
      </c>
      <c r="E91" s="111">
        <f>IF('Area 3 Policy'!E23="y",1,0)</f>
        <v>0</v>
      </c>
      <c r="F91" s="111" t="str">
        <f>IF('Area 3 Policy'!$H23=calculations!F$2,1,"")</f>
        <v/>
      </c>
      <c r="G91" s="111" t="str">
        <f>IF('Area 3 Policy'!$H23=calculations!G$2,1,"")</f>
        <v/>
      </c>
      <c r="H91" s="111" t="str">
        <f>IF('Area 3 Policy'!$H23=calculations!H$2,1,"")</f>
        <v/>
      </c>
      <c r="I91" s="111" t="str">
        <f>IF('Area 3 Policy'!$H23=calculations!I$2,1,"")</f>
        <v/>
      </c>
      <c r="J91" s="26"/>
      <c r="K91" s="26"/>
      <c r="L91" s="26"/>
      <c r="M91" s="26"/>
      <c r="N91" s="26"/>
      <c r="O91" s="26"/>
      <c r="P91" s="26"/>
      <c r="Q91" s="26"/>
      <c r="R91" s="26"/>
      <c r="S91" s="26"/>
      <c r="T91" s="26"/>
      <c r="U91" s="26"/>
      <c r="V91" s="26"/>
      <c r="W91" s="26"/>
      <c r="X91" s="26"/>
      <c r="Y91" s="26"/>
      <c r="Z91" s="26"/>
      <c r="AA91" t="str">
        <f t="shared" si="14"/>
        <v>14.1. Indigenous Awareness and Reconciliation (b)</v>
      </c>
      <c r="AB91">
        <f>IF('Area 3 Policy'!D23="m",1,0)+IF('Area 3 Policy'!D23="L",1,0)</f>
        <v>1</v>
      </c>
      <c r="AC91" s="216" t="b">
        <f>IF(AND(AB91=1,'Area 3 Policy'!E23="y"),"achieved",IF(AND(AB91=1,'Area 3 Policy'!E23="n"),"not achieved",IF(AND(AB91=1,'Area 3 Policy'!E23="n/a"),"N/A")))</f>
        <v>0</v>
      </c>
    </row>
    <row r="92" spans="1:29" x14ac:dyDescent="0.35">
      <c r="A92" s="111" t="s">
        <v>17</v>
      </c>
      <c r="B92" s="214">
        <v>14.11</v>
      </c>
      <c r="C92" s="111" t="s">
        <v>494</v>
      </c>
      <c r="D92" s="111" t="str">
        <f t="shared" si="15"/>
        <v>14.11. Indigenous Awareness and Reconciliation (c)</v>
      </c>
      <c r="E92" s="111">
        <f>IF('Area 3 Policy'!E24="y",1,0)</f>
        <v>0</v>
      </c>
      <c r="F92" s="111" t="str">
        <f>IF('Area 3 Policy'!$H24=calculations!F$2,1,"")</f>
        <v/>
      </c>
      <c r="G92" s="111" t="str">
        <f>IF('Area 3 Policy'!$H24=calculations!G$2,1,"")</f>
        <v/>
      </c>
      <c r="H92" s="111" t="str">
        <f>IF('Area 3 Policy'!$H24=calculations!H$2,1,"")</f>
        <v/>
      </c>
      <c r="I92" s="111" t="str">
        <f>IF('Area 3 Policy'!$H24=calculations!I$2,1,"")</f>
        <v/>
      </c>
      <c r="J92" s="26"/>
      <c r="K92" s="26"/>
      <c r="L92" s="26"/>
      <c r="M92" s="26"/>
      <c r="N92" s="26"/>
      <c r="O92" s="26"/>
      <c r="P92" s="26"/>
      <c r="Q92" s="26"/>
      <c r="R92" s="26"/>
      <c r="S92" s="26"/>
      <c r="T92" s="26"/>
      <c r="U92" s="26"/>
      <c r="V92" s="26"/>
      <c r="W92" s="26"/>
      <c r="X92" s="26"/>
      <c r="Y92" s="26"/>
      <c r="Z92" s="26"/>
      <c r="AA92" t="str">
        <f t="shared" si="14"/>
        <v>14.11. Indigenous Awareness and Reconciliation (c)</v>
      </c>
      <c r="AB92">
        <f>IF('Area 3 Policy'!D24="m",1,0)+IF('Area 3 Policy'!D24="L",1,0)</f>
        <v>1</v>
      </c>
      <c r="AC92" s="216" t="b">
        <f>IF(AND(AB92=1,'Area 3 Policy'!E24="y"),"achieved",IF(AND(AB92=1,'Area 3 Policy'!E24="n"),"not achieved",IF(AND(AB92=1,'Area 3 Policy'!E24="n/a"),"N/A")))</f>
        <v>0</v>
      </c>
    </row>
    <row r="93" spans="1:29" x14ac:dyDescent="0.35">
      <c r="A93" s="111" t="s">
        <v>17</v>
      </c>
      <c r="B93" s="214">
        <v>14.12</v>
      </c>
      <c r="C93" s="111" t="s">
        <v>495</v>
      </c>
      <c r="D93" s="111" t="str">
        <f t="shared" si="15"/>
        <v>14.12. Indigenous Awareness and Reconciliation (d)</v>
      </c>
      <c r="E93" s="111">
        <f>IF('Area 3 Policy'!E25="y",1,0)</f>
        <v>0</v>
      </c>
      <c r="F93" s="111" t="str">
        <f>IF('Area 3 Policy'!$H25=calculations!F$2,1,"")</f>
        <v/>
      </c>
      <c r="G93" s="111" t="str">
        <f>IF('Area 3 Policy'!$H25=calculations!G$2,1,"")</f>
        <v/>
      </c>
      <c r="H93" s="111" t="str">
        <f>IF('Area 3 Policy'!$H25=calculations!H$2,1,"")</f>
        <v/>
      </c>
      <c r="I93" s="111" t="str">
        <f>IF('Area 3 Policy'!$H25=calculations!I$2,1,"")</f>
        <v/>
      </c>
      <c r="J93" s="26"/>
      <c r="K93" s="26"/>
      <c r="L93" s="26"/>
      <c r="M93" s="26"/>
      <c r="N93" s="26"/>
      <c r="O93" s="26"/>
      <c r="P93" s="26"/>
      <c r="Q93" s="26"/>
      <c r="R93" s="26"/>
      <c r="S93" s="26"/>
      <c r="T93" s="26"/>
      <c r="U93" s="26"/>
      <c r="V93" s="26"/>
      <c r="W93" s="26"/>
      <c r="X93" s="26"/>
      <c r="Y93" s="26"/>
      <c r="Z93" s="26"/>
      <c r="AA93" t="str">
        <f t="shared" si="14"/>
        <v>14.12. Indigenous Awareness and Reconciliation (d)</v>
      </c>
      <c r="AB93">
        <f>IF('Area 3 Policy'!D25="m",1,0)+IF('Area 3 Policy'!D25="L",1,0)</f>
        <v>1</v>
      </c>
      <c r="AC93" s="216" t="b">
        <f>IF(AND(AB93=1,'Area 3 Policy'!E25="y"),"achieved",IF(AND(AB93=1,'Area 3 Policy'!E25="n"),"not achieved",IF(AND(AB93=1,'Area 3 Policy'!E25="n/a"),"N/A")))</f>
        <v>0</v>
      </c>
    </row>
    <row r="94" spans="1:29" x14ac:dyDescent="0.35">
      <c r="A94" s="111" t="s">
        <v>17</v>
      </c>
      <c r="B94" s="117" t="s">
        <v>357</v>
      </c>
      <c r="C94" s="111" t="s">
        <v>106</v>
      </c>
      <c r="D94" s="111" t="str">
        <f t="shared" si="15"/>
        <v>14.13. Equity, Diversity and Inclusion (EDI)</v>
      </c>
      <c r="E94" s="111">
        <f>IF('Area 3 Policy'!E26="y",1,0)</f>
        <v>0</v>
      </c>
      <c r="F94" s="111" t="str">
        <f>IF('Area 3 Policy'!$H26=calculations!F$2,1,"")</f>
        <v/>
      </c>
      <c r="G94" s="111" t="str">
        <f>IF('Area 3 Policy'!$H26=calculations!G$2,1,"")</f>
        <v/>
      </c>
      <c r="H94" s="111" t="str">
        <f>IF('Area 3 Policy'!$H26=calculations!H$2,1,"")</f>
        <v/>
      </c>
      <c r="I94" s="111" t="str">
        <f>IF('Area 3 Policy'!$H26=calculations!I$2,1,"")</f>
        <v/>
      </c>
      <c r="J94" s="26"/>
      <c r="K94" s="26"/>
      <c r="L94" s="26"/>
      <c r="M94" s="26"/>
      <c r="N94" s="26"/>
      <c r="O94" s="26"/>
      <c r="P94" s="26"/>
      <c r="Q94" s="26"/>
      <c r="R94" s="26"/>
      <c r="S94" s="26"/>
      <c r="T94" s="26"/>
      <c r="U94" s="26"/>
      <c r="V94" s="26"/>
      <c r="W94" s="26"/>
      <c r="X94" s="26"/>
      <c r="Y94" s="26"/>
      <c r="Z94" s="26"/>
      <c r="AA94" t="str">
        <f t="shared" si="14"/>
        <v>14.13. Equity, Diversity and Inclusion (EDI)</v>
      </c>
      <c r="AB94">
        <f>IF('Area 3 Policy'!D26="m",1,0)+IF('Area 3 Policy'!D26="L",1,0)</f>
        <v>1</v>
      </c>
      <c r="AC94" s="216" t="b">
        <f>IF(AND(AB94=1,'Area 3 Policy'!E26="y"),"achieved",IF(AND(AB94=1,'Area 3 Policy'!E26="n"),"not achieved",IF(AND(AB94=1,'Area 3 Policy'!E26="n/a"),"N/A")))</f>
        <v>0</v>
      </c>
    </row>
    <row r="95" spans="1:29" x14ac:dyDescent="0.35">
      <c r="A95" s="111"/>
      <c r="B95" s="117"/>
      <c r="C95" s="111"/>
      <c r="D95" s="111"/>
      <c r="E95" s="111"/>
      <c r="F95" s="111"/>
      <c r="G95" s="111"/>
      <c r="H95" s="111"/>
      <c r="I95" s="111"/>
      <c r="J95" s="26"/>
      <c r="K95" s="26"/>
      <c r="L95" s="26"/>
      <c r="M95" s="26"/>
      <c r="N95" s="26"/>
      <c r="O95" s="26"/>
      <c r="P95" s="26"/>
      <c r="Q95" s="26"/>
      <c r="R95" s="26"/>
      <c r="S95" s="26"/>
      <c r="T95" s="26"/>
      <c r="U95" s="26"/>
      <c r="V95" s="26"/>
      <c r="W95" s="26"/>
      <c r="X95" s="26"/>
      <c r="Y95" s="26"/>
      <c r="Z95" s="26"/>
      <c r="AC95" s="216" t="b">
        <f>IF(AND(AB95=1,'Area 3 Policy'!E27="y"),"achieved",IF(AND(AB95=1,'Area 3 Policy'!E27="n"),"not achieved",IF(AND(AB95=1,'Area 3 Policy'!E27="n/a"),"N/A")))</f>
        <v>0</v>
      </c>
    </row>
    <row r="96" spans="1:29" x14ac:dyDescent="0.35">
      <c r="A96" s="111" t="s">
        <v>17</v>
      </c>
      <c r="B96" s="112">
        <v>15.1</v>
      </c>
      <c r="C96" s="111" t="s">
        <v>107</v>
      </c>
      <c r="D96" s="111" t="str">
        <f t="shared" si="15"/>
        <v>15.1. Free Access to Public Computers Policy</v>
      </c>
      <c r="E96" s="111">
        <f>IF('Area 3 Policy'!E28="y",1,0)</f>
        <v>0</v>
      </c>
      <c r="F96" s="111" t="str">
        <f>IF('Area 3 Policy'!$H28=calculations!F$2,1,"")</f>
        <v/>
      </c>
      <c r="G96" s="111" t="str">
        <f>IF('Area 3 Policy'!$H28=calculations!G$2,1,"")</f>
        <v/>
      </c>
      <c r="H96" s="111" t="str">
        <f>IF('Area 3 Policy'!$H28=calculations!H$2,1,"")</f>
        <v/>
      </c>
      <c r="I96" s="111" t="str">
        <f>IF('Area 3 Policy'!$H28=calculations!I$2,1,"")</f>
        <v/>
      </c>
      <c r="J96" s="26"/>
      <c r="K96" s="26"/>
      <c r="L96" s="26"/>
      <c r="M96" s="26"/>
      <c r="N96" s="26"/>
      <c r="O96" s="26"/>
      <c r="P96" s="26"/>
      <c r="Q96" s="26"/>
      <c r="R96" s="26"/>
      <c r="S96" s="26"/>
      <c r="T96" s="26"/>
      <c r="U96" s="26"/>
      <c r="V96" s="26"/>
      <c r="W96" s="26"/>
      <c r="X96" s="26"/>
      <c r="Y96" s="26"/>
      <c r="Z96" s="26"/>
      <c r="AA96" t="str">
        <f t="shared" si="14"/>
        <v>15.1. Free Access to Public Computers Policy</v>
      </c>
      <c r="AB96">
        <f>IF('Area 3 Policy'!D28="m",1,0)+IF('Area 3 Policy'!D28="L",1,0)</f>
        <v>1</v>
      </c>
      <c r="AC96" s="216" t="b">
        <f>IF(AND(AB96=1,'Area 3 Policy'!E28="y"),"achieved",IF(AND(AB96=1,'Area 3 Policy'!E28="n"),"not achieved",IF(AND(AB96=1,'Area 3 Policy'!E28="n/a"),"N/A")))</f>
        <v>0</v>
      </c>
    </row>
    <row r="97" spans="1:29" x14ac:dyDescent="0.35">
      <c r="A97" s="111" t="s">
        <v>17</v>
      </c>
      <c r="B97" s="112">
        <v>15.2</v>
      </c>
      <c r="C97" s="111" t="s">
        <v>108</v>
      </c>
      <c r="D97" s="111" t="str">
        <f t="shared" si="15"/>
        <v>15.2. Acceptable Use of the Library’s Electronic Systems</v>
      </c>
      <c r="E97" s="111">
        <f>IF('Area 3 Policy'!E29="y",1,0)</f>
        <v>0</v>
      </c>
      <c r="F97" s="111" t="str">
        <f>IF('Area 3 Policy'!$H29=calculations!F$2,1,"")</f>
        <v/>
      </c>
      <c r="G97" s="111" t="str">
        <f>IF('Area 3 Policy'!$H29=calculations!G$2,1,"")</f>
        <v/>
      </c>
      <c r="H97" s="111" t="str">
        <f>IF('Area 3 Policy'!$H29=calculations!H$2,1,"")</f>
        <v/>
      </c>
      <c r="I97" s="111" t="str">
        <f>IF('Area 3 Policy'!$H29=calculations!I$2,1,"")</f>
        <v/>
      </c>
      <c r="J97" s="26"/>
      <c r="K97" s="26"/>
      <c r="L97" s="26"/>
      <c r="M97" s="26"/>
      <c r="N97" s="26"/>
      <c r="O97" s="26"/>
      <c r="P97" s="26"/>
      <c r="Q97" s="26"/>
      <c r="R97" s="26"/>
      <c r="S97" s="26"/>
      <c r="T97" s="26"/>
      <c r="U97" s="26"/>
      <c r="V97" s="26"/>
      <c r="W97" s="26"/>
      <c r="X97" s="26"/>
      <c r="Y97" s="26"/>
      <c r="Z97" s="26"/>
      <c r="AA97" t="str">
        <f t="shared" si="14"/>
        <v>15.2. Acceptable Use of the Library’s Electronic Systems</v>
      </c>
      <c r="AB97">
        <f>IF('Area 3 Policy'!D29="m",1,0)+IF('Area 3 Policy'!D29="L",1,0)</f>
        <v>1</v>
      </c>
      <c r="AC97" s="216" t="b">
        <f>IF(AND(AB97=1,'Area 3 Policy'!E29="y"),"achieved",IF(AND(AB97=1,'Area 3 Policy'!E29="n"),"not achieved",IF(AND(AB97=1,'Area 3 Policy'!E29="n/a"),"N/A")))</f>
        <v>0</v>
      </c>
    </row>
    <row r="98" spans="1:29" x14ac:dyDescent="0.35">
      <c r="A98" s="111" t="s">
        <v>17</v>
      </c>
      <c r="B98" s="112">
        <v>15.3</v>
      </c>
      <c r="C98" s="111" t="s">
        <v>109</v>
      </c>
      <c r="D98" s="111" t="str">
        <f t="shared" si="15"/>
        <v>15.3. Internet Filtering and Content Control</v>
      </c>
      <c r="E98" s="111">
        <f>IF('Area 3 Policy'!E30="y",1,0)</f>
        <v>0</v>
      </c>
      <c r="F98" s="111" t="str">
        <f>IF('Area 3 Policy'!$H30=calculations!F$2,1,"")</f>
        <v/>
      </c>
      <c r="G98" s="111" t="str">
        <f>IF('Area 3 Policy'!$H30=calculations!G$2,1,"")</f>
        <v/>
      </c>
      <c r="H98" s="111" t="str">
        <f>IF('Area 3 Policy'!$H30=calculations!H$2,1,"")</f>
        <v/>
      </c>
      <c r="I98" s="111" t="str">
        <f>IF('Area 3 Policy'!$H30=calculations!I$2,1,"")</f>
        <v/>
      </c>
      <c r="J98" s="26"/>
      <c r="K98" s="26"/>
      <c r="L98" s="26"/>
      <c r="M98" s="26"/>
      <c r="N98" s="26"/>
      <c r="O98" s="26"/>
      <c r="P98" s="26"/>
      <c r="Q98" s="26"/>
      <c r="R98" s="26"/>
      <c r="S98" s="26"/>
      <c r="T98" s="26"/>
      <c r="U98" s="26"/>
      <c r="V98" s="26"/>
      <c r="W98" s="26"/>
      <c r="X98" s="26"/>
      <c r="Y98" s="26"/>
      <c r="Z98" s="26"/>
      <c r="AA98" t="str">
        <f t="shared" si="14"/>
        <v>15.3. Internet Filtering and Content Control</v>
      </c>
      <c r="AB98">
        <f>IF('Area 3 Policy'!D30="m",1,0)+IF('Area 3 Policy'!D30="L",1,0)</f>
        <v>1</v>
      </c>
      <c r="AC98" s="216" t="b">
        <f>IF(AND(AB98=1,'Area 3 Policy'!E30="y"),"achieved",IF(AND(AB98=1,'Area 3 Policy'!E30="n"),"not achieved",IF(AND(AB98=1,'Area 3 Policy'!E30="n/a"),"N/A")))</f>
        <v>0</v>
      </c>
    </row>
    <row r="99" spans="1:29" x14ac:dyDescent="0.35">
      <c r="A99" s="111" t="s">
        <v>17</v>
      </c>
      <c r="B99" s="112">
        <v>15.4</v>
      </c>
      <c r="C99" s="111" t="s">
        <v>110</v>
      </c>
      <c r="D99" s="111" t="str">
        <f t="shared" si="15"/>
        <v>15.4. Staff Use of Technology</v>
      </c>
      <c r="E99" s="111">
        <f>IF('Area 3 Policy'!E31="y",1,0)</f>
        <v>0</v>
      </c>
      <c r="F99" s="111" t="str">
        <f>IF('Area 3 Policy'!$H31=calculations!F$2,1,"")</f>
        <v/>
      </c>
      <c r="G99" s="111" t="str">
        <f>IF('Area 3 Policy'!$H31=calculations!G$2,1,"")</f>
        <v/>
      </c>
      <c r="H99" s="111" t="str">
        <f>IF('Area 3 Policy'!$H31=calculations!H$2,1,"")</f>
        <v/>
      </c>
      <c r="I99" s="111" t="str">
        <f>IF('Area 3 Policy'!$H31=calculations!I$2,1,"")</f>
        <v/>
      </c>
      <c r="J99" s="26"/>
      <c r="K99" s="26"/>
      <c r="L99" s="26"/>
      <c r="M99" s="26"/>
      <c r="N99" s="26"/>
      <c r="O99" s="26"/>
      <c r="P99" s="26"/>
      <c r="Q99" s="26"/>
      <c r="R99" s="26"/>
      <c r="S99" s="26"/>
      <c r="T99" s="26"/>
      <c r="U99" s="26"/>
      <c r="V99" s="26"/>
      <c r="W99" s="26"/>
      <c r="X99" s="26"/>
      <c r="Y99" s="26"/>
      <c r="Z99" s="26"/>
      <c r="AA99" t="str">
        <f t="shared" si="14"/>
        <v>15.4. Staff Use of Technology</v>
      </c>
      <c r="AB99">
        <f>IF('Area 3 Policy'!D31="m",1,0)+IF('Area 3 Policy'!D31="L",1,0)</f>
        <v>1</v>
      </c>
      <c r="AC99" s="216" t="b">
        <f>IF(AND(AB99=1,'Area 3 Policy'!E31="y"),"achieved",IF(AND(AB99=1,'Area 3 Policy'!E31="n"),"not achieved",IF(AND(AB99=1,'Area 3 Policy'!E31="n/a"),"N/A")))</f>
        <v>0</v>
      </c>
    </row>
    <row r="100" spans="1:29" x14ac:dyDescent="0.35">
      <c r="A100" s="111" t="s">
        <v>17</v>
      </c>
      <c r="B100" s="112">
        <v>15.5</v>
      </c>
      <c r="C100" s="111" t="s">
        <v>496</v>
      </c>
      <c r="D100" s="111" t="str">
        <f t="shared" si="15"/>
        <v>15.5. AI Policy</v>
      </c>
      <c r="E100" s="111">
        <f>IF('Area 3 Policy'!E32="y",1,0)</f>
        <v>0</v>
      </c>
      <c r="F100" s="111" t="str">
        <f>IF('Area 3 Policy'!$H32=calculations!F$2,1,"")</f>
        <v/>
      </c>
      <c r="G100" s="111" t="str">
        <f>IF('Area 3 Policy'!$H32=calculations!G$2,1,"")</f>
        <v/>
      </c>
      <c r="H100" s="111" t="str">
        <f>IF('Area 3 Policy'!$H32=calculations!H$2,1,"")</f>
        <v/>
      </c>
      <c r="I100" s="111" t="str">
        <f>IF('Area 3 Policy'!$H32=calculations!I$2,1,"")</f>
        <v/>
      </c>
      <c r="J100" s="26"/>
      <c r="K100" s="26"/>
      <c r="L100" s="26"/>
      <c r="M100" s="26"/>
      <c r="N100" s="26"/>
      <c r="O100" s="26"/>
      <c r="P100" s="26"/>
      <c r="Q100" s="26"/>
      <c r="R100" s="26"/>
      <c r="S100" s="26"/>
      <c r="T100" s="26"/>
      <c r="U100" s="26"/>
      <c r="V100" s="26"/>
      <c r="W100" s="26"/>
      <c r="X100" s="26"/>
      <c r="Y100" s="26"/>
      <c r="Z100" s="26"/>
      <c r="AA100" t="str">
        <f t="shared" si="14"/>
        <v>15.5. AI Policy</v>
      </c>
      <c r="AB100">
        <f>IF('Area 3 Policy'!D32="m",1,0)+IF('Area 3 Policy'!D32="L",1,0)</f>
        <v>0</v>
      </c>
      <c r="AC100" s="216" t="b">
        <f>IF(AND(AB100=1,'Area 3 Policy'!E32="y"),"achieved",IF(AND(AB100=1,'Area 3 Policy'!E32="n"),"not achieved",IF(AND(AB100=1,'Area 3 Policy'!E32="n/a"),"N/A")))</f>
        <v>0</v>
      </c>
    </row>
    <row r="101" spans="1:29" x14ac:dyDescent="0.35">
      <c r="A101" s="111">
        <f>COUNTIF(A71:A100,"Policy")-COUNTIF('Area 3 Policy'!E:E,"n/a")</f>
        <v>27</v>
      </c>
      <c r="B101" s="112"/>
      <c r="C101" s="111"/>
      <c r="D101" s="111"/>
      <c r="E101" s="111">
        <f>SUM(E71:E100)</f>
        <v>0</v>
      </c>
      <c r="F101" s="111">
        <f>SUM(F71:F99)</f>
        <v>0</v>
      </c>
      <c r="G101" s="111">
        <f>SUM(G71:G99)</f>
        <v>0</v>
      </c>
      <c r="H101" s="111">
        <f>SUM(H71:H99)</f>
        <v>0</v>
      </c>
      <c r="I101" s="111">
        <f>SUM(I71:I99)</f>
        <v>0</v>
      </c>
      <c r="J101" s="26"/>
      <c r="K101" s="26"/>
      <c r="L101" s="26"/>
      <c r="M101" s="26"/>
      <c r="N101" s="26"/>
      <c r="O101" s="26"/>
      <c r="P101" s="26"/>
      <c r="Q101" s="26"/>
      <c r="R101" s="26"/>
      <c r="S101" s="26"/>
      <c r="T101" s="26"/>
      <c r="U101" s="26"/>
      <c r="V101" s="26"/>
      <c r="W101" s="26"/>
      <c r="X101" s="26"/>
      <c r="Y101" s="26"/>
      <c r="Z101" s="26"/>
      <c r="AA101" s="220" t="s">
        <v>542</v>
      </c>
      <c r="AB101" s="220">
        <f>SUM(AB71:AB100)-COUNTIF(AC71:AC100,"n/a")</f>
        <v>20</v>
      </c>
      <c r="AC101" s="221">
        <f>COUNTIF(AC71:AC100,"ACHIEVED")</f>
        <v>0</v>
      </c>
    </row>
    <row r="102" spans="1:29" x14ac:dyDescent="0.35">
      <c r="A102" s="111"/>
      <c r="B102" s="112"/>
      <c r="C102" s="111"/>
      <c r="D102" s="111"/>
      <c r="E102" s="111"/>
      <c r="F102" s="111"/>
      <c r="G102" s="111"/>
      <c r="H102" s="111"/>
      <c r="I102" s="111"/>
      <c r="J102" s="26"/>
      <c r="K102" s="26"/>
      <c r="L102" s="26"/>
      <c r="M102" s="26"/>
      <c r="N102" s="26"/>
      <c r="O102" s="26"/>
      <c r="P102" s="26"/>
      <c r="Q102" s="26"/>
      <c r="R102" s="26"/>
      <c r="S102" s="26"/>
      <c r="T102" s="26"/>
      <c r="U102" s="26"/>
      <c r="V102" s="26"/>
      <c r="W102" s="26"/>
      <c r="X102" s="26"/>
      <c r="Y102" s="26"/>
      <c r="Z102" s="26"/>
    </row>
    <row r="103" spans="1:29" x14ac:dyDescent="0.35">
      <c r="A103" s="111" t="s">
        <v>111</v>
      </c>
      <c r="B103" s="112">
        <v>16.100000000000001</v>
      </c>
      <c r="C103" s="111" t="s">
        <v>112</v>
      </c>
      <c r="D103" s="111" t="str">
        <f t="shared" ref="D103:D123" si="16">CONCATENATE(B103,"."," ",C103)</f>
        <v>16.1. Personnel Policy</v>
      </c>
      <c r="E103" s="111">
        <f>IF('Area 4 Personnel &amp; HR'!E3="y",1,0)</f>
        <v>0</v>
      </c>
      <c r="F103" s="111" t="str">
        <f>IF('Area 4 Personnel &amp; HR'!$H3=calculations!F$2,1,"")</f>
        <v/>
      </c>
      <c r="G103" s="111" t="str">
        <f>IF('Area 4 Personnel &amp; HR'!$H3=calculations!G$2,1,"")</f>
        <v/>
      </c>
      <c r="H103" s="111" t="str">
        <f>IF('Area 4 Personnel &amp; HR'!$H3=calculations!H$2,1,"")</f>
        <v/>
      </c>
      <c r="I103" s="111" t="str">
        <f>IF('Area 4 Personnel &amp; HR'!$H3=calculations!I$2,1,"")</f>
        <v/>
      </c>
      <c r="J103" s="26"/>
      <c r="K103" s="26"/>
      <c r="L103" s="26"/>
      <c r="M103" s="26"/>
      <c r="N103" s="26"/>
      <c r="O103" s="26"/>
      <c r="P103" s="26"/>
      <c r="Q103" s="26"/>
      <c r="R103" s="26"/>
      <c r="S103" s="26"/>
      <c r="T103" s="26"/>
      <c r="U103" s="26"/>
      <c r="V103" s="26"/>
      <c r="W103" s="26"/>
      <c r="X103" s="26"/>
      <c r="Y103" s="26"/>
      <c r="Z103" s="26"/>
      <c r="AA103" t="str">
        <f t="shared" si="14"/>
        <v>16.1. Personnel Policy</v>
      </c>
      <c r="AB103">
        <f>IF('Area 4 Personnel &amp; HR'!D3="M",1,0)+IF('Area 4 Personnel &amp; HR'!D3="L",1,0)</f>
        <v>1</v>
      </c>
      <c r="AC103" s="216" t="b">
        <f>IF(AND(calculations!AB103=1,'Area 4 Personnel &amp; HR'!E3="y"),"achieved",IF(AND(AB103=1,'Area 4 Personnel &amp; HR'!E3="n"),"not achieved",IF(AND(AB103=1,'Area 4 Personnel &amp; HR'!E3="n/a"),"N/A")))</f>
        <v>0</v>
      </c>
    </row>
    <row r="104" spans="1:29" x14ac:dyDescent="0.35">
      <c r="A104" s="111" t="s">
        <v>111</v>
      </c>
      <c r="B104" s="112">
        <v>16.2</v>
      </c>
      <c r="C104" s="111" t="s">
        <v>113</v>
      </c>
      <c r="D104" s="111" t="str">
        <f t="shared" si="16"/>
        <v>16.2. Distribution of Policy</v>
      </c>
      <c r="E104" s="111">
        <f>IF('Area 4 Personnel &amp; HR'!E4="y",1,0)</f>
        <v>0</v>
      </c>
      <c r="F104" s="111" t="str">
        <f>IF('Area 4 Personnel &amp; HR'!$H4=calculations!F$2,1,"")</f>
        <v/>
      </c>
      <c r="G104" s="111" t="str">
        <f>IF('Area 4 Personnel &amp; HR'!$H4=calculations!G$2,1,"")</f>
        <v/>
      </c>
      <c r="H104" s="111" t="str">
        <f>IF('Area 4 Personnel &amp; HR'!$H4=calculations!H$2,1,"")</f>
        <v/>
      </c>
      <c r="I104" s="111" t="str">
        <f>IF('Area 4 Personnel &amp; HR'!$H4=calculations!I$2,1,"")</f>
        <v/>
      </c>
      <c r="J104" s="26"/>
      <c r="K104" s="26"/>
      <c r="L104" s="26"/>
      <c r="M104" s="26"/>
      <c r="N104" s="26"/>
      <c r="O104" s="26"/>
      <c r="P104" s="26"/>
      <c r="Q104" s="26"/>
      <c r="R104" s="26"/>
      <c r="S104" s="26"/>
      <c r="T104" s="26"/>
      <c r="U104" s="26"/>
      <c r="V104" s="26"/>
      <c r="W104" s="26"/>
      <c r="X104" s="26"/>
      <c r="Y104" s="26"/>
      <c r="Z104" s="26"/>
      <c r="AA104" t="str">
        <f t="shared" si="14"/>
        <v>16.2. Distribution of Policy</v>
      </c>
      <c r="AB104">
        <f>IF('Area 4 Personnel &amp; HR'!D4="M",1,0)+IF('Area 4 Personnel &amp; HR'!D4="L",1,0)</f>
        <v>1</v>
      </c>
      <c r="AC104" s="216" t="b">
        <f>IF(AND(calculations!AB104=1,'Area 4 Personnel &amp; HR'!E4="y"),"achieved",IF(AND(AB104=1,'Area 4 Personnel &amp; HR'!E4="n"),"not achieved",IF(AND(AB104=1,'Area 4 Personnel &amp; HR'!E4="n/a"),"N/A")))</f>
        <v>0</v>
      </c>
    </row>
    <row r="105" spans="1:29" x14ac:dyDescent="0.35">
      <c r="A105" s="111" t="s">
        <v>111</v>
      </c>
      <c r="B105" s="112">
        <v>16.3</v>
      </c>
      <c r="C105" s="111" t="s">
        <v>114</v>
      </c>
      <c r="D105" s="111" t="str">
        <f t="shared" si="16"/>
        <v>16.3. Job Descriptions</v>
      </c>
      <c r="E105" s="111">
        <f>IF('Area 4 Personnel &amp; HR'!E5="y",1,0)</f>
        <v>0</v>
      </c>
      <c r="F105" s="111" t="str">
        <f>IF('Area 4 Personnel &amp; HR'!$H5=calculations!F$2,1,"")</f>
        <v/>
      </c>
      <c r="G105" s="111" t="str">
        <f>IF('Area 4 Personnel &amp; HR'!$H5=calculations!G$2,1,"")</f>
        <v/>
      </c>
      <c r="H105" s="111" t="str">
        <f>IF('Area 4 Personnel &amp; HR'!$H5=calculations!H$2,1,"")</f>
        <v/>
      </c>
      <c r="I105" s="111" t="str">
        <f>IF('Area 4 Personnel &amp; HR'!$H5=calculations!I$2,1,"")</f>
        <v/>
      </c>
      <c r="J105" s="26"/>
      <c r="K105" s="26"/>
      <c r="L105" s="26"/>
      <c r="M105" s="26"/>
      <c r="N105" s="26"/>
      <c r="O105" s="26"/>
      <c r="P105" s="26"/>
      <c r="Q105" s="26"/>
      <c r="R105" s="26"/>
      <c r="S105" s="26"/>
      <c r="T105" s="26"/>
      <c r="U105" s="26"/>
      <c r="V105" s="26"/>
      <c r="W105" s="26"/>
      <c r="X105" s="26"/>
      <c r="Y105" s="26"/>
      <c r="Z105" s="26"/>
      <c r="AA105" t="str">
        <f t="shared" si="14"/>
        <v>16.3. Job Descriptions</v>
      </c>
      <c r="AB105">
        <f>IF('Area 4 Personnel &amp; HR'!D5="M",1,0)+IF('Area 4 Personnel &amp; HR'!D5="L",1,0)</f>
        <v>1</v>
      </c>
      <c r="AC105" s="216" t="b">
        <f>IF(AND(calculations!AB105=1,'Area 4 Personnel &amp; HR'!E5="y"),"achieved",IF(AND(AB105=1,'Area 4 Personnel &amp; HR'!E5="n"),"not achieved",IF(AND(AB105=1,'Area 4 Personnel &amp; HR'!E5="n/a"),"N/A")))</f>
        <v>0</v>
      </c>
    </row>
    <row r="106" spans="1:29" x14ac:dyDescent="0.35">
      <c r="A106" s="111" t="s">
        <v>111</v>
      </c>
      <c r="B106" s="112">
        <v>16.399999999999999</v>
      </c>
      <c r="C106" s="111" t="s">
        <v>115</v>
      </c>
      <c r="D106" s="111" t="str">
        <f t="shared" si="16"/>
        <v>16.4. Salary Scales</v>
      </c>
      <c r="E106" s="111">
        <f>IF('Area 4 Personnel &amp; HR'!E6="y",1,0)</f>
        <v>0</v>
      </c>
      <c r="F106" s="111" t="str">
        <f>IF('Area 4 Personnel &amp; HR'!$H6=calculations!F$2,1,"")</f>
        <v/>
      </c>
      <c r="G106" s="111" t="str">
        <f>IF('Area 4 Personnel &amp; HR'!$H6=calculations!G$2,1,"")</f>
        <v/>
      </c>
      <c r="H106" s="111" t="str">
        <f>IF('Area 4 Personnel &amp; HR'!$H6=calculations!H$2,1,"")</f>
        <v/>
      </c>
      <c r="I106" s="111" t="str">
        <f>IF('Area 4 Personnel &amp; HR'!$H6=calculations!I$2,1,"")</f>
        <v/>
      </c>
      <c r="J106" s="26"/>
      <c r="K106" s="26"/>
      <c r="L106" s="26"/>
      <c r="M106" s="26"/>
      <c r="N106" s="26"/>
      <c r="O106" s="26"/>
      <c r="P106" s="26"/>
      <c r="Q106" s="26"/>
      <c r="R106" s="26"/>
      <c r="S106" s="26"/>
      <c r="T106" s="26"/>
      <c r="U106" s="26"/>
      <c r="V106" s="26"/>
      <c r="W106" s="26"/>
      <c r="X106" s="26"/>
      <c r="Y106" s="26"/>
      <c r="Z106" s="26"/>
      <c r="AA106" t="str">
        <f t="shared" si="14"/>
        <v>16.4. Salary Scales</v>
      </c>
      <c r="AB106">
        <f>IF('Area 4 Personnel &amp; HR'!D6="M",1,0)+IF('Area 4 Personnel &amp; HR'!D6="L",1,0)</f>
        <v>1</v>
      </c>
      <c r="AC106" s="216" t="b">
        <f>IF(AND(calculations!AB106=1,'Area 4 Personnel &amp; HR'!E6="y"),"achieved",IF(AND(AB106=1,'Area 4 Personnel &amp; HR'!E6="n"),"not achieved",IF(AND(AB106=1,'Area 4 Personnel &amp; HR'!E6="n/a"),"N/A")))</f>
        <v>0</v>
      </c>
    </row>
    <row r="107" spans="1:29" x14ac:dyDescent="0.35">
      <c r="A107" s="111" t="s">
        <v>111</v>
      </c>
      <c r="B107" s="112">
        <v>16.5</v>
      </c>
      <c r="C107" s="111" t="s">
        <v>116</v>
      </c>
      <c r="D107" s="111" t="str">
        <f t="shared" si="16"/>
        <v>16.5. Paid Staff</v>
      </c>
      <c r="E107" s="111">
        <f>IF('Area 4 Personnel &amp; HR'!E7="y",1,0)</f>
        <v>0</v>
      </c>
      <c r="F107" s="111" t="str">
        <f>IF('Area 4 Personnel &amp; HR'!$H7=calculations!F$2,1,"")</f>
        <v/>
      </c>
      <c r="G107" s="111" t="str">
        <f>IF('Area 4 Personnel &amp; HR'!$H7=calculations!G$2,1,"")</f>
        <v/>
      </c>
      <c r="H107" s="111" t="str">
        <f>IF('Area 4 Personnel &amp; HR'!$H7=calculations!H$2,1,"")</f>
        <v/>
      </c>
      <c r="I107" s="111" t="str">
        <f>IF('Area 4 Personnel &amp; HR'!$H7=calculations!I$2,1,"")</f>
        <v/>
      </c>
      <c r="J107" s="26"/>
      <c r="K107" s="26"/>
      <c r="L107" s="26"/>
      <c r="M107" s="26"/>
      <c r="N107" s="26"/>
      <c r="O107" s="26"/>
      <c r="P107" s="26"/>
      <c r="Q107" s="26"/>
      <c r="R107" s="26"/>
      <c r="S107" s="26"/>
      <c r="T107" s="26"/>
      <c r="U107" s="26"/>
      <c r="V107" s="26"/>
      <c r="W107" s="26"/>
      <c r="X107" s="26"/>
      <c r="Y107" s="26"/>
      <c r="Z107" s="26"/>
      <c r="AA107" t="str">
        <f t="shared" si="14"/>
        <v>16.5. Paid Staff</v>
      </c>
      <c r="AB107">
        <f>IF('Area 4 Personnel &amp; HR'!D7="M",1,0)+IF('Area 4 Personnel &amp; HR'!D7="L",1,0)</f>
        <v>1</v>
      </c>
      <c r="AC107" s="216" t="b">
        <f>IF(AND(calculations!AB107=1,'Area 4 Personnel &amp; HR'!E7="y"),"achieved",IF(AND(AB107=1,'Area 4 Personnel &amp; HR'!E7="n"),"not achieved",IF(AND(AB107=1,'Area 4 Personnel &amp; HR'!E7="n/a"),"N/A")))</f>
        <v>0</v>
      </c>
    </row>
    <row r="108" spans="1:29" x14ac:dyDescent="0.35">
      <c r="A108" s="111" t="s">
        <v>111</v>
      </c>
      <c r="B108" s="112">
        <v>16.600000000000001</v>
      </c>
      <c r="C108" s="111" t="s">
        <v>117</v>
      </c>
      <c r="D108" s="111" t="str">
        <f t="shared" si="16"/>
        <v>16.6. Administrative Hours</v>
      </c>
      <c r="E108" s="111">
        <f>IF('Area 4 Personnel &amp; HR'!E8="y",1,0)</f>
        <v>0</v>
      </c>
      <c r="F108" s="111" t="str">
        <f>IF('Area 4 Personnel &amp; HR'!$H8=calculations!F$2,1,"")</f>
        <v/>
      </c>
      <c r="G108" s="111" t="str">
        <f>IF('Area 4 Personnel &amp; HR'!$H8=calculations!G$2,1,"")</f>
        <v/>
      </c>
      <c r="H108" s="111" t="str">
        <f>IF('Area 4 Personnel &amp; HR'!$H8=calculations!H$2,1,"")</f>
        <v/>
      </c>
      <c r="I108" s="111" t="str">
        <f>IF('Area 4 Personnel &amp; HR'!$H8=calculations!I$2,1,"")</f>
        <v/>
      </c>
      <c r="J108" s="26"/>
      <c r="K108" s="26"/>
      <c r="L108" s="26"/>
      <c r="M108" s="26"/>
      <c r="N108" s="26"/>
      <c r="O108" s="26"/>
      <c r="P108" s="26"/>
      <c r="Q108" s="26"/>
      <c r="R108" s="26"/>
      <c r="S108" s="26"/>
      <c r="T108" s="26"/>
      <c r="U108" s="26"/>
      <c r="V108" s="26"/>
      <c r="W108" s="26"/>
      <c r="X108" s="26"/>
      <c r="Y108" s="26"/>
      <c r="Z108" s="26"/>
      <c r="AA108" t="str">
        <f t="shared" si="14"/>
        <v>16.6. Administrative Hours</v>
      </c>
      <c r="AB108">
        <f>IF('Area 4 Personnel &amp; HR'!D8="M",1,0)+IF('Area 4 Personnel &amp; HR'!D8="L",1,0)</f>
        <v>0</v>
      </c>
      <c r="AC108" s="216" t="b">
        <f>IF(AND(calculations!AB108=1,'Area 4 Personnel &amp; HR'!E8="y"),"achieved",IF(AND(AB108=1,'Area 4 Personnel &amp; HR'!E8="n"),"not achieved",IF(AND(AB108=1,'Area 4 Personnel &amp; HR'!E8="n/a"),"N/A")))</f>
        <v>0</v>
      </c>
    </row>
    <row r="109" spans="1:29" x14ac:dyDescent="0.35">
      <c r="A109" s="111" t="s">
        <v>111</v>
      </c>
      <c r="B109" s="112">
        <v>16.7</v>
      </c>
      <c r="C109" s="111" t="s">
        <v>118</v>
      </c>
      <c r="D109" s="111" t="str">
        <f t="shared" si="16"/>
        <v>16.7. Volunteers Policy</v>
      </c>
      <c r="E109" s="111">
        <f>IF('Area 4 Personnel &amp; HR'!E9="y",1,0)</f>
        <v>0</v>
      </c>
      <c r="F109" s="111" t="str">
        <f>IF('Area 4 Personnel &amp; HR'!$H9=calculations!F$2,1,"")</f>
        <v/>
      </c>
      <c r="G109" s="111" t="str">
        <f>IF('Area 4 Personnel &amp; HR'!$H9=calculations!G$2,1,"")</f>
        <v/>
      </c>
      <c r="H109" s="111" t="str">
        <f>IF('Area 4 Personnel &amp; HR'!$H9=calculations!H$2,1,"")</f>
        <v/>
      </c>
      <c r="I109" s="111" t="str">
        <f>IF('Area 4 Personnel &amp; HR'!$H9=calculations!I$2,1,"")</f>
        <v/>
      </c>
      <c r="J109" s="26"/>
      <c r="K109" s="26"/>
      <c r="L109" s="26"/>
      <c r="M109" s="26"/>
      <c r="N109" s="26"/>
      <c r="O109" s="26"/>
      <c r="P109" s="26"/>
      <c r="Q109" s="26"/>
      <c r="R109" s="26"/>
      <c r="S109" s="26"/>
      <c r="T109" s="26"/>
      <c r="U109" s="26"/>
      <c r="V109" s="26"/>
      <c r="W109" s="26"/>
      <c r="X109" s="26"/>
      <c r="Y109" s="26"/>
      <c r="Z109" s="26"/>
      <c r="AA109" t="str">
        <f t="shared" si="14"/>
        <v>16.7. Volunteers Policy</v>
      </c>
      <c r="AB109">
        <f>IF('Area 4 Personnel &amp; HR'!D9="M",1,0)+IF('Area 4 Personnel &amp; HR'!D9="L",1,0)</f>
        <v>1</v>
      </c>
      <c r="AC109" s="216" t="b">
        <f>IF(AND(calculations!AB109=1,'Area 4 Personnel &amp; HR'!E9="y"),"achieved",IF(AND(AB109=1,'Area 4 Personnel &amp; HR'!E9="n"),"not achieved",IF(AND(AB109=1,'Area 4 Personnel &amp; HR'!E9="n/a"),"N/A")))</f>
        <v>0</v>
      </c>
    </row>
    <row r="110" spans="1:29" x14ac:dyDescent="0.35">
      <c r="A110" s="111"/>
      <c r="B110" s="112"/>
      <c r="C110" s="111"/>
      <c r="D110" s="111"/>
      <c r="E110" s="111"/>
      <c r="F110" s="111"/>
      <c r="G110" s="111"/>
      <c r="H110" s="111"/>
      <c r="I110" s="111"/>
      <c r="J110" s="26"/>
      <c r="K110" s="26"/>
      <c r="L110" s="26"/>
      <c r="M110" s="26"/>
      <c r="N110" s="26"/>
      <c r="O110" s="26"/>
      <c r="P110" s="26"/>
      <c r="Q110" s="26"/>
      <c r="R110" s="26"/>
      <c r="S110" s="26"/>
      <c r="T110" s="26"/>
      <c r="U110" s="26"/>
      <c r="V110" s="26"/>
      <c r="W110" s="26"/>
      <c r="X110" s="26"/>
      <c r="Y110" s="26"/>
      <c r="Z110" s="26"/>
      <c r="AC110" s="216" t="b">
        <f>IF(AND(calculations!AB110=1,'Area 4 Personnel &amp; HR'!E10="y"),"achieved",IF(AND(AB110=1,'Area 4 Personnel &amp; HR'!E10="n"),"not achieved",IF(AND(AB110=1,'Area 4 Personnel &amp; HR'!E10="n/a"),"N/A")))</f>
        <v>0</v>
      </c>
    </row>
    <row r="111" spans="1:29" x14ac:dyDescent="0.35">
      <c r="A111" s="111" t="s">
        <v>111</v>
      </c>
      <c r="B111" s="112">
        <v>17.100000000000001</v>
      </c>
      <c r="C111" s="111" t="s">
        <v>119</v>
      </c>
      <c r="D111" s="111" t="str">
        <f t="shared" si="16"/>
        <v>17.1. Performance Appraisal</v>
      </c>
      <c r="E111" s="111">
        <f>IF('Area 4 Personnel &amp; HR'!E11="y",1,0)</f>
        <v>0</v>
      </c>
      <c r="F111" s="111" t="str">
        <f>IF('Area 4 Personnel &amp; HR'!$H11=calculations!F$2,1,"")</f>
        <v/>
      </c>
      <c r="G111" s="111" t="str">
        <f>IF('Area 4 Personnel &amp; HR'!$H11=calculations!G$2,1,"")</f>
        <v/>
      </c>
      <c r="H111" s="111" t="str">
        <f>IF('Area 4 Personnel &amp; HR'!$H11=calculations!H$2,1,"")</f>
        <v/>
      </c>
      <c r="I111" s="111" t="str">
        <f>IF('Area 4 Personnel &amp; HR'!$H11=calculations!I$2,1,"")</f>
        <v/>
      </c>
      <c r="J111" s="26"/>
      <c r="K111" s="26"/>
      <c r="L111" s="26"/>
      <c r="M111" s="26"/>
      <c r="N111" s="26"/>
      <c r="O111" s="26"/>
      <c r="P111" s="26"/>
      <c r="Q111" s="26"/>
      <c r="R111" s="26"/>
      <c r="S111" s="26"/>
      <c r="T111" s="26"/>
      <c r="U111" s="26"/>
      <c r="V111" s="26"/>
      <c r="W111" s="26"/>
      <c r="X111" s="26"/>
      <c r="Y111" s="26"/>
      <c r="Z111" s="26"/>
      <c r="AA111" t="str">
        <f t="shared" si="14"/>
        <v>17.1. Performance Appraisal</v>
      </c>
      <c r="AB111">
        <f>IF('Area 4 Personnel &amp; HR'!D11="M",1,0)+IF('Area 4 Personnel &amp; HR'!D11="L",1,0)</f>
        <v>1</v>
      </c>
      <c r="AC111" s="216" t="b">
        <f>IF(AND(calculations!AB111=1,'Area 4 Personnel &amp; HR'!E11="y"),"achieved",IF(AND(AB111=1,'Area 4 Personnel &amp; HR'!E11="n"),"not achieved",IF(AND(AB111=1,'Area 4 Personnel &amp; HR'!E11="n/a"),"N/A")))</f>
        <v>0</v>
      </c>
    </row>
    <row r="112" spans="1:29" x14ac:dyDescent="0.35">
      <c r="A112" s="111" t="s">
        <v>111</v>
      </c>
      <c r="B112" s="112">
        <v>17.2</v>
      </c>
      <c r="C112" s="111" t="s">
        <v>120</v>
      </c>
      <c r="D112" s="111" t="str">
        <f t="shared" si="16"/>
        <v>17.2. Evaluation of CEO</v>
      </c>
      <c r="E112" s="111">
        <f>IF('Area 4 Personnel &amp; HR'!E12="y",1,0)</f>
        <v>0</v>
      </c>
      <c r="F112" s="111" t="str">
        <f>IF('Area 4 Personnel &amp; HR'!$H12=calculations!F$2,1,"")</f>
        <v/>
      </c>
      <c r="G112" s="111" t="str">
        <f>IF('Area 4 Personnel &amp; HR'!$H12=calculations!G$2,1,"")</f>
        <v/>
      </c>
      <c r="H112" s="111" t="str">
        <f>IF('Area 4 Personnel &amp; HR'!$H12=calculations!H$2,1,"")</f>
        <v/>
      </c>
      <c r="I112" s="111" t="str">
        <f>IF('Area 4 Personnel &amp; HR'!$H12=calculations!I$2,1,"")</f>
        <v/>
      </c>
      <c r="J112" s="26"/>
      <c r="K112" s="26"/>
      <c r="L112" s="26"/>
      <c r="M112" s="26"/>
      <c r="N112" s="26"/>
      <c r="O112" s="26"/>
      <c r="P112" s="26"/>
      <c r="Q112" s="26"/>
      <c r="R112" s="26"/>
      <c r="S112" s="26"/>
      <c r="T112" s="26"/>
      <c r="U112" s="26"/>
      <c r="V112" s="26"/>
      <c r="W112" s="26"/>
      <c r="X112" s="26"/>
      <c r="Y112" s="26"/>
      <c r="Z112" s="26"/>
      <c r="AA112" t="str">
        <f t="shared" si="14"/>
        <v>17.2. Evaluation of CEO</v>
      </c>
      <c r="AB112">
        <f>IF('Area 4 Personnel &amp; HR'!D12="M",1,0)+IF('Area 4 Personnel &amp; HR'!D12="L",1,0)</f>
        <v>1</v>
      </c>
      <c r="AC112" s="216" t="b">
        <f>IF(AND(calculations!AB112=1,'Area 4 Personnel &amp; HR'!E12="y"),"achieved",IF(AND(AB112=1,'Area 4 Personnel &amp; HR'!E12="n"),"not achieved",IF(AND(AB112=1,'Area 4 Personnel &amp; HR'!E12="n/a"),"N/A")))</f>
        <v>0</v>
      </c>
    </row>
    <row r="113" spans="1:29" x14ac:dyDescent="0.35">
      <c r="A113" s="111" t="s">
        <v>111</v>
      </c>
      <c r="B113" s="112">
        <v>17.3</v>
      </c>
      <c r="C113" s="111" t="s">
        <v>121</v>
      </c>
      <c r="D113" s="111" t="str">
        <f t="shared" si="16"/>
        <v>17.3. Level of Training</v>
      </c>
      <c r="E113" s="111">
        <f>IF('Area 4 Personnel &amp; HR'!E13="y",1,0)</f>
        <v>0</v>
      </c>
      <c r="F113" s="111" t="str">
        <f>IF('Area 4 Personnel &amp; HR'!$H13=calculations!F$2,1,"")</f>
        <v/>
      </c>
      <c r="G113" s="111" t="str">
        <f>IF('Area 4 Personnel &amp; HR'!$H13=calculations!G$2,1,"")</f>
        <v/>
      </c>
      <c r="H113" s="111" t="str">
        <f>IF('Area 4 Personnel &amp; HR'!$H13=calculations!H$2,1,"")</f>
        <v/>
      </c>
      <c r="I113" s="111" t="str">
        <f>IF('Area 4 Personnel &amp; HR'!$H13=calculations!I$2,1,"")</f>
        <v/>
      </c>
      <c r="J113" s="26"/>
      <c r="K113" s="26"/>
      <c r="L113" s="26"/>
      <c r="M113" s="26"/>
      <c r="N113" s="26"/>
      <c r="O113" s="26"/>
      <c r="P113" s="26"/>
      <c r="Q113" s="26"/>
      <c r="R113" s="26"/>
      <c r="S113" s="26"/>
      <c r="T113" s="26"/>
      <c r="U113" s="26"/>
      <c r="V113" s="26"/>
      <c r="W113" s="26"/>
      <c r="X113" s="26"/>
      <c r="Y113" s="26"/>
      <c r="Z113" s="26"/>
      <c r="AA113" t="str">
        <f t="shared" si="14"/>
        <v>17.3. Level of Training</v>
      </c>
      <c r="AB113">
        <f>IF('Area 4 Personnel &amp; HR'!D13="M",1,0)+IF('Area 4 Personnel &amp; HR'!D13="L",1,0)</f>
        <v>1</v>
      </c>
      <c r="AC113" s="216" t="b">
        <f>IF(AND(calculations!AB113=1,'Area 4 Personnel &amp; HR'!E13="y"),"achieved",IF(AND(AB113=1,'Area 4 Personnel &amp; HR'!E13="n"),"not achieved",IF(AND(AB113=1,'Area 4 Personnel &amp; HR'!E13="n/a"),"N/A")))</f>
        <v>0</v>
      </c>
    </row>
    <row r="114" spans="1:29" x14ac:dyDescent="0.35">
      <c r="A114" s="111" t="s">
        <v>111</v>
      </c>
      <c r="B114" s="112">
        <v>17.399999999999999</v>
      </c>
      <c r="C114" s="111" t="s">
        <v>122</v>
      </c>
      <c r="D114" s="111" t="str">
        <f t="shared" si="16"/>
        <v>17.4. Continuing Education and Training</v>
      </c>
      <c r="E114" s="111">
        <f>IF('Area 4 Personnel &amp; HR'!E14="y",1,0)</f>
        <v>0</v>
      </c>
      <c r="F114" s="111" t="str">
        <f>IF('Area 4 Personnel &amp; HR'!$H14=calculations!F$2,1,"")</f>
        <v/>
      </c>
      <c r="G114" s="111" t="str">
        <f>IF('Area 4 Personnel &amp; HR'!$H14=calculations!G$2,1,"")</f>
        <v/>
      </c>
      <c r="H114" s="111" t="str">
        <f>IF('Area 4 Personnel &amp; HR'!$H14=calculations!H$2,1,"")</f>
        <v/>
      </c>
      <c r="I114" s="111" t="str">
        <f>IF('Area 4 Personnel &amp; HR'!$H14=calculations!I$2,1,"")</f>
        <v/>
      </c>
      <c r="J114" s="26"/>
      <c r="K114" s="26"/>
      <c r="L114" s="26"/>
      <c r="M114" s="26"/>
      <c r="N114" s="26"/>
      <c r="O114" s="26"/>
      <c r="P114" s="26"/>
      <c r="Q114" s="26"/>
      <c r="R114" s="26"/>
      <c r="S114" s="26"/>
      <c r="T114" s="26"/>
      <c r="U114" s="26"/>
      <c r="V114" s="26"/>
      <c r="W114" s="26"/>
      <c r="X114" s="26"/>
      <c r="Y114" s="26"/>
      <c r="Z114" s="26"/>
      <c r="AA114" t="str">
        <f t="shared" si="14"/>
        <v>17.4. Continuing Education and Training</v>
      </c>
      <c r="AB114">
        <f>IF('Area 4 Personnel &amp; HR'!D14="M",1,0)+IF('Area 4 Personnel &amp; HR'!D14="L",1,0)</f>
        <v>0</v>
      </c>
      <c r="AC114" s="216" t="b">
        <f>IF(AND(calculations!AB114=1,'Area 4 Personnel &amp; HR'!E14="y"),"achieved",IF(AND(AB114=1,'Area 4 Personnel &amp; HR'!E14="n"),"not achieved",IF(AND(AB114=1,'Area 4 Personnel &amp; HR'!E14="n/a"),"N/A")))</f>
        <v>0</v>
      </c>
    </row>
    <row r="115" spans="1:29" x14ac:dyDescent="0.35">
      <c r="A115" s="111" t="s">
        <v>111</v>
      </c>
      <c r="B115" s="112">
        <v>17.5</v>
      </c>
      <c r="C115" s="111" t="s">
        <v>123</v>
      </c>
      <c r="D115" s="111" t="str">
        <f t="shared" si="16"/>
        <v xml:space="preserve">17.5. Information and Customer Service </v>
      </c>
      <c r="E115" s="111">
        <f>IF('Area 4 Personnel &amp; HR'!E15="y",1,0)</f>
        <v>0</v>
      </c>
      <c r="F115" s="111" t="str">
        <f>IF('Area 4 Personnel &amp; HR'!$H15=calculations!F$2,1,"")</f>
        <v/>
      </c>
      <c r="G115" s="111" t="str">
        <f>IF('Area 4 Personnel &amp; HR'!$H15=calculations!G$2,1,"")</f>
        <v/>
      </c>
      <c r="H115" s="111" t="str">
        <f>IF('Area 4 Personnel &amp; HR'!$H15=calculations!H$2,1,"")</f>
        <v/>
      </c>
      <c r="I115" s="111" t="str">
        <f>IF('Area 4 Personnel &amp; HR'!$H15=calculations!I$2,1,"")</f>
        <v/>
      </c>
      <c r="J115" s="26"/>
      <c r="K115" s="26"/>
      <c r="L115" s="26"/>
      <c r="M115" s="26"/>
      <c r="N115" s="26"/>
      <c r="O115" s="26"/>
      <c r="P115" s="26"/>
      <c r="Q115" s="26"/>
      <c r="R115" s="26"/>
      <c r="S115" s="26"/>
      <c r="T115" s="26"/>
      <c r="U115" s="26"/>
      <c r="V115" s="26"/>
      <c r="W115" s="26"/>
      <c r="X115" s="26"/>
      <c r="Y115" s="26"/>
      <c r="Z115" s="26"/>
      <c r="AA115" t="str">
        <f t="shared" si="14"/>
        <v xml:space="preserve">17.5. Information and Customer Service </v>
      </c>
      <c r="AB115">
        <f>IF('Area 4 Personnel &amp; HR'!D15="M",1,0)+IF('Area 4 Personnel &amp; HR'!D15="L",1,0)</f>
        <v>1</v>
      </c>
      <c r="AC115" s="216" t="b">
        <f>IF(AND(calculations!AB115=1,'Area 4 Personnel &amp; HR'!E15="y"),"achieved",IF(AND(AB115=1,'Area 4 Personnel &amp; HR'!E15="n"),"not achieved",IF(AND(AB115=1,'Area 4 Personnel &amp; HR'!E15="n/a"),"N/A")))</f>
        <v>0</v>
      </c>
    </row>
    <row r="116" spans="1:29" x14ac:dyDescent="0.35">
      <c r="A116" s="111" t="s">
        <v>111</v>
      </c>
      <c r="B116" s="112">
        <v>17.600000000000001</v>
      </c>
      <c r="C116" s="111" t="s">
        <v>124</v>
      </c>
      <c r="D116" s="111" t="str">
        <f t="shared" si="16"/>
        <v>17.6. Staff Training in Technology Use</v>
      </c>
      <c r="E116" s="111">
        <f>IF('Area 4 Personnel &amp; HR'!E16="y",1,0)</f>
        <v>0</v>
      </c>
      <c r="F116" s="111" t="str">
        <f>IF('Area 4 Personnel &amp; HR'!$H16=calculations!F$2,1,"")</f>
        <v/>
      </c>
      <c r="G116" s="111" t="str">
        <f>IF('Area 4 Personnel &amp; HR'!$H16=calculations!G$2,1,"")</f>
        <v/>
      </c>
      <c r="H116" s="111" t="str">
        <f>IF('Area 4 Personnel &amp; HR'!$H16=calculations!H$2,1,"")</f>
        <v/>
      </c>
      <c r="I116" s="111" t="str">
        <f>IF('Area 4 Personnel &amp; HR'!$H16=calculations!I$2,1,"")</f>
        <v/>
      </c>
      <c r="J116" s="26"/>
      <c r="K116" s="26"/>
      <c r="L116" s="26"/>
      <c r="M116" s="26"/>
      <c r="N116" s="26"/>
      <c r="O116" s="26"/>
      <c r="P116" s="26"/>
      <c r="Q116" s="26"/>
      <c r="R116" s="26"/>
      <c r="S116" s="26"/>
      <c r="T116" s="26"/>
      <c r="U116" s="26"/>
      <c r="V116" s="26"/>
      <c r="W116" s="26"/>
      <c r="X116" s="26"/>
      <c r="Y116" s="26"/>
      <c r="Z116" s="26"/>
      <c r="AA116" t="str">
        <f t="shared" si="14"/>
        <v>17.6. Staff Training in Technology Use</v>
      </c>
      <c r="AB116">
        <f>IF('Area 4 Personnel &amp; HR'!D16="M",1,0)+IF('Area 4 Personnel &amp; HR'!D16="L",1,0)</f>
        <v>1</v>
      </c>
      <c r="AC116" s="216" t="b">
        <f>IF(AND(calculations!AB116=1,'Area 4 Personnel &amp; HR'!E16="y"),"achieved",IF(AND(AB116=1,'Area 4 Personnel &amp; HR'!E16="n"),"not achieved",IF(AND(AB116=1,'Area 4 Personnel &amp; HR'!E16="n/a"),"N/A")))</f>
        <v>0</v>
      </c>
    </row>
    <row r="117" spans="1:29" x14ac:dyDescent="0.35">
      <c r="A117" s="111" t="s">
        <v>111</v>
      </c>
      <c r="B117" s="112">
        <v>17.7</v>
      </c>
      <c r="C117" s="111" t="s">
        <v>125</v>
      </c>
      <c r="D117" s="111" t="str">
        <f t="shared" si="16"/>
        <v>17.7. Staff Training in Policies and Procedures</v>
      </c>
      <c r="E117" s="111">
        <f>IF('Area 4 Personnel &amp; HR'!E17="y",1,0)</f>
        <v>0</v>
      </c>
      <c r="F117" s="111" t="str">
        <f>IF('Area 4 Personnel &amp; HR'!$H17=calculations!F$2,1,"")</f>
        <v/>
      </c>
      <c r="G117" s="111" t="str">
        <f>IF('Area 4 Personnel &amp; HR'!$H17=calculations!G$2,1,"")</f>
        <v/>
      </c>
      <c r="H117" s="111" t="str">
        <f>IF('Area 4 Personnel &amp; HR'!$H17=calculations!H$2,1,"")</f>
        <v/>
      </c>
      <c r="I117" s="111" t="str">
        <f>IF('Area 4 Personnel &amp; HR'!$H17=calculations!I$2,1,"")</f>
        <v/>
      </c>
      <c r="J117" s="26"/>
      <c r="K117" s="26"/>
      <c r="L117" s="26"/>
      <c r="M117" s="26"/>
      <c r="N117" s="26"/>
      <c r="O117" s="26"/>
      <c r="P117" s="26"/>
      <c r="Q117" s="26"/>
      <c r="R117" s="26"/>
      <c r="S117" s="26"/>
      <c r="T117" s="26"/>
      <c r="U117" s="26"/>
      <c r="V117" s="26"/>
      <c r="W117" s="26"/>
      <c r="X117" s="26"/>
      <c r="Y117" s="26"/>
      <c r="Z117" s="26"/>
      <c r="AA117" t="str">
        <f t="shared" si="14"/>
        <v>17.7. Staff Training in Policies and Procedures</v>
      </c>
      <c r="AB117">
        <f>IF('Area 4 Personnel &amp; HR'!D17="M",1,0)+IF('Area 4 Personnel &amp; HR'!D17="L",1,0)</f>
        <v>1</v>
      </c>
      <c r="AC117" s="216" t="b">
        <f>IF(AND(calculations!AB117=1,'Area 4 Personnel &amp; HR'!E17="y"),"achieved",IF(AND(AB117=1,'Area 4 Personnel &amp; HR'!E17="n"),"not achieved",IF(AND(AB117=1,'Area 4 Personnel &amp; HR'!E17="n/a"),"N/A")))</f>
        <v>0</v>
      </c>
    </row>
    <row r="118" spans="1:29" x14ac:dyDescent="0.35">
      <c r="A118" s="111" t="s">
        <v>111</v>
      </c>
      <c r="B118" s="112">
        <v>17.8</v>
      </c>
      <c r="C118" s="111" t="s">
        <v>126</v>
      </c>
      <c r="D118" s="111" t="str">
        <f t="shared" si="16"/>
        <v>17.8. AODA Customer Service</v>
      </c>
      <c r="E118" s="111">
        <f>IF('Area 4 Personnel &amp; HR'!E18="y",1,0)</f>
        <v>0</v>
      </c>
      <c r="F118" s="111" t="str">
        <f>IF('Area 4 Personnel &amp; HR'!$H18=calculations!F$2,1,"")</f>
        <v/>
      </c>
      <c r="G118" s="111" t="str">
        <f>IF('Area 4 Personnel &amp; HR'!$H18=calculations!G$2,1,"")</f>
        <v/>
      </c>
      <c r="H118" s="111" t="str">
        <f>IF('Area 4 Personnel &amp; HR'!$H18=calculations!H$2,1,"")</f>
        <v/>
      </c>
      <c r="I118" s="111" t="str">
        <f>IF('Area 4 Personnel &amp; HR'!$H18=calculations!I$2,1,"")</f>
        <v/>
      </c>
      <c r="J118" s="26"/>
      <c r="K118" s="26"/>
      <c r="L118" s="26"/>
      <c r="M118" s="26"/>
      <c r="N118" s="26"/>
      <c r="O118" s="26"/>
      <c r="P118" s="26"/>
      <c r="Q118" s="26"/>
      <c r="R118" s="26"/>
      <c r="S118" s="26"/>
      <c r="T118" s="26"/>
      <c r="U118" s="26"/>
      <c r="V118" s="26"/>
      <c r="W118" s="26"/>
      <c r="X118" s="26"/>
      <c r="Y118" s="26"/>
      <c r="Z118" s="26"/>
      <c r="AA118" t="str">
        <f t="shared" si="14"/>
        <v>17.8. AODA Customer Service</v>
      </c>
      <c r="AB118">
        <f>IF('Area 4 Personnel &amp; HR'!D18="M",1,0)+IF('Area 4 Personnel &amp; HR'!D18="L",1,0)</f>
        <v>1</v>
      </c>
      <c r="AC118" s="216" t="b">
        <f>IF(AND(calculations!AB118=1,'Area 4 Personnel &amp; HR'!E18="y"),"achieved",IF(AND(AB118=1,'Area 4 Personnel &amp; HR'!E18="n"),"not achieved",IF(AND(AB118=1,'Area 4 Personnel &amp; HR'!E18="n/a"),"N/A")))</f>
        <v>0</v>
      </c>
    </row>
    <row r="119" spans="1:29" x14ac:dyDescent="0.35">
      <c r="A119" s="111" t="s">
        <v>111</v>
      </c>
      <c r="B119" s="112">
        <v>17.899999999999999</v>
      </c>
      <c r="C119" s="111" t="s">
        <v>127</v>
      </c>
      <c r="D119" s="111" t="str">
        <f t="shared" si="16"/>
        <v>17.9. Truth &amp; Reconciliation Training</v>
      </c>
      <c r="E119" s="111">
        <f>IF('Area 4 Personnel &amp; HR'!E19="y",1,0)</f>
        <v>0</v>
      </c>
      <c r="F119" s="111" t="str">
        <f>IF('Area 4 Personnel &amp; HR'!$H19=calculations!F$2,1,"")</f>
        <v/>
      </c>
      <c r="G119" s="111" t="str">
        <f>IF('Area 4 Personnel &amp; HR'!$H19=calculations!G$2,1,"")</f>
        <v/>
      </c>
      <c r="H119" s="111" t="str">
        <f>IF('Area 4 Personnel &amp; HR'!$H19=calculations!H$2,1,"")</f>
        <v/>
      </c>
      <c r="I119" s="111" t="str">
        <f>IF('Area 4 Personnel &amp; HR'!$H19=calculations!I$2,1,"")</f>
        <v/>
      </c>
      <c r="J119" s="26"/>
      <c r="K119" s="26"/>
      <c r="L119" s="26"/>
      <c r="M119" s="26"/>
      <c r="N119" s="26"/>
      <c r="O119" s="26"/>
      <c r="P119" s="26"/>
      <c r="Q119" s="26"/>
      <c r="R119" s="26"/>
      <c r="S119" s="26"/>
      <c r="T119" s="26"/>
      <c r="U119" s="26"/>
      <c r="V119" s="26"/>
      <c r="W119" s="26"/>
      <c r="X119" s="26"/>
      <c r="Y119" s="26"/>
      <c r="Z119" s="26"/>
      <c r="AA119" t="str">
        <f t="shared" si="14"/>
        <v>17.9. Truth &amp; Reconciliation Training</v>
      </c>
      <c r="AB119">
        <f>IF('Area 4 Personnel &amp; HR'!D19="M",1,0)+IF('Area 4 Personnel &amp; HR'!D19="L",1,0)</f>
        <v>1</v>
      </c>
      <c r="AC119" s="216" t="b">
        <f>IF(AND(calculations!AB119=1,'Area 4 Personnel &amp; HR'!E19="y"),"achieved",IF(AND(AB119=1,'Area 4 Personnel &amp; HR'!E19="n"),"not achieved",IF(AND(AB119=1,'Area 4 Personnel &amp; HR'!E19="n/a"),"N/A")))</f>
        <v>0</v>
      </c>
    </row>
    <row r="120" spans="1:29" x14ac:dyDescent="0.35">
      <c r="A120" s="111"/>
      <c r="B120" s="112"/>
      <c r="C120" s="111"/>
      <c r="D120" s="111"/>
      <c r="E120" s="111"/>
      <c r="F120" s="111"/>
      <c r="G120" s="111"/>
      <c r="H120" s="111"/>
      <c r="I120" s="111"/>
      <c r="J120" s="26"/>
      <c r="K120" s="26"/>
      <c r="L120" s="26"/>
      <c r="M120" s="26"/>
      <c r="N120" s="26"/>
      <c r="O120" s="26"/>
      <c r="P120" s="26"/>
      <c r="Q120" s="26"/>
      <c r="R120" s="26"/>
      <c r="S120" s="26"/>
      <c r="T120" s="26"/>
      <c r="U120" s="26"/>
      <c r="V120" s="26"/>
      <c r="W120" s="26"/>
      <c r="X120" s="26"/>
      <c r="Y120" s="26"/>
      <c r="Z120" s="26"/>
      <c r="AC120" s="216" t="b">
        <f>IF(AND(calculations!AB120=1,'Area 4 Personnel &amp; HR'!E20="y"),"achieved",IF(AND(AB120=1,'Area 4 Personnel &amp; HR'!E20="n"),"not achieved",IF(AND(AB120=1,'Area 4 Personnel &amp; HR'!E20="n/a"),"N/A")))</f>
        <v>0</v>
      </c>
    </row>
    <row r="121" spans="1:29" x14ac:dyDescent="0.35">
      <c r="A121" s="111" t="s">
        <v>111</v>
      </c>
      <c r="B121" s="112">
        <v>18.100000000000001</v>
      </c>
      <c r="C121" s="111" t="s">
        <v>92</v>
      </c>
      <c r="D121" s="111" t="str">
        <f t="shared" si="16"/>
        <v>18.1. Workplace Violence</v>
      </c>
      <c r="E121" s="111">
        <f>IF('Area 4 Personnel &amp; HR'!E21="y",1,0)</f>
        <v>0</v>
      </c>
      <c r="F121" s="111" t="str">
        <f>IF('Area 4 Personnel &amp; HR'!$H21=calculations!F$2,1,"")</f>
        <v/>
      </c>
      <c r="G121" s="111" t="str">
        <f>IF('Area 4 Personnel &amp; HR'!$H21=calculations!G$2,1,"")</f>
        <v/>
      </c>
      <c r="H121" s="111" t="str">
        <f>IF('Area 4 Personnel &amp; HR'!$H21=calculations!H$2,1,"")</f>
        <v/>
      </c>
      <c r="I121" s="111" t="str">
        <f>IF('Area 4 Personnel &amp; HR'!H21=calculations!I$2,1,"")</f>
        <v/>
      </c>
      <c r="J121" s="26"/>
      <c r="K121" s="26"/>
      <c r="L121" s="26"/>
      <c r="M121" s="26"/>
      <c r="N121" s="26"/>
      <c r="O121" s="26"/>
      <c r="P121" s="26"/>
      <c r="Q121" s="26"/>
      <c r="R121" s="26"/>
      <c r="S121" s="26"/>
      <c r="T121" s="26"/>
      <c r="U121" s="26"/>
      <c r="V121" s="26"/>
      <c r="W121" s="26"/>
      <c r="X121" s="26"/>
      <c r="Y121" s="26"/>
      <c r="Z121" s="26"/>
      <c r="AA121" t="str">
        <f t="shared" si="14"/>
        <v>18.1. Workplace Violence</v>
      </c>
      <c r="AB121">
        <f>IF('Area 4 Personnel &amp; HR'!D21="M",1,0)+IF('Area 4 Personnel &amp; HR'!D21="L",1,0)</f>
        <v>1</v>
      </c>
      <c r="AC121" s="216" t="b">
        <f>IF(AND(calculations!AB121=1,'Area 4 Personnel &amp; HR'!E21="y"),"achieved",IF(AND(AB121=1,'Area 4 Personnel &amp; HR'!E21="n"),"not achieved",IF(AND(AB121=1,'Area 4 Personnel &amp; HR'!E21="n/a"),"N/A")))</f>
        <v>0</v>
      </c>
    </row>
    <row r="122" spans="1:29" x14ac:dyDescent="0.35">
      <c r="A122" s="111" t="s">
        <v>111</v>
      </c>
      <c r="B122" s="112">
        <v>18.2</v>
      </c>
      <c r="C122" s="111" t="s">
        <v>93</v>
      </c>
      <c r="D122" s="111" t="str">
        <f t="shared" si="16"/>
        <v>18.2. Workplace Harassment</v>
      </c>
      <c r="E122" s="111">
        <f>IF('Area 4 Personnel &amp; HR'!E22="y",1,0)</f>
        <v>0</v>
      </c>
      <c r="F122" s="111" t="str">
        <f>IF('Area 4 Personnel &amp; HR'!$H22=calculations!F$2,1,"")</f>
        <v/>
      </c>
      <c r="G122" s="111" t="str">
        <f>IF('Area 4 Personnel &amp; HR'!$H22=calculations!G$2,1,"")</f>
        <v/>
      </c>
      <c r="H122" s="111" t="str">
        <f>IF('Area 4 Personnel &amp; HR'!$H22=calculations!H$2,1,"")</f>
        <v/>
      </c>
      <c r="I122" s="111" t="str">
        <f>IF('Area 4 Personnel &amp; HR'!H22=calculations!I$2,1,"")</f>
        <v/>
      </c>
      <c r="J122" s="26"/>
      <c r="K122" s="26"/>
      <c r="L122" s="26"/>
      <c r="M122" s="26"/>
      <c r="N122" s="26"/>
      <c r="O122" s="26"/>
      <c r="P122" s="26"/>
      <c r="Q122" s="26"/>
      <c r="R122" s="26"/>
      <c r="S122" s="26"/>
      <c r="T122" s="26"/>
      <c r="U122" s="26"/>
      <c r="V122" s="26"/>
      <c r="W122" s="26"/>
      <c r="X122" s="26"/>
      <c r="Y122" s="26"/>
      <c r="Z122" s="26"/>
      <c r="AA122" t="str">
        <f t="shared" si="14"/>
        <v>18.2. Workplace Harassment</v>
      </c>
      <c r="AB122">
        <f>IF('Area 4 Personnel &amp; HR'!D22="M",1,0)+IF('Area 4 Personnel &amp; HR'!D22="L",1,0)</f>
        <v>1</v>
      </c>
      <c r="AC122" s="216" t="b">
        <f>IF(AND(calculations!AB122=1,'Area 4 Personnel &amp; HR'!E22="y"),"achieved",IF(AND(AB122=1,'Area 4 Personnel &amp; HR'!E22="n"),"not achieved",IF(AND(AB122=1,'Area 4 Personnel &amp; HR'!E22="n/a"),"N/A")))</f>
        <v>0</v>
      </c>
    </row>
    <row r="123" spans="1:29" x14ac:dyDescent="0.35">
      <c r="A123" s="111" t="s">
        <v>111</v>
      </c>
      <c r="B123" s="112">
        <v>18.3</v>
      </c>
      <c r="C123" s="111" t="s">
        <v>128</v>
      </c>
      <c r="D123" s="111" t="str">
        <f t="shared" si="16"/>
        <v>18.3. Privacy and Access to Information</v>
      </c>
      <c r="E123" s="111">
        <f>IF('Area 4 Personnel &amp; HR'!E23="y",1,0)</f>
        <v>0</v>
      </c>
      <c r="F123" s="111" t="str">
        <f>IF('Area 4 Personnel &amp; HR'!$H23=calculations!F$2,1,"")</f>
        <v/>
      </c>
      <c r="G123" s="111" t="str">
        <f>IF('Area 4 Personnel &amp; HR'!$H23=calculations!G$2,1,"")</f>
        <v/>
      </c>
      <c r="H123" s="111" t="str">
        <f>IF('Area 4 Personnel &amp; HR'!$H23=calculations!H$2,1,"")</f>
        <v/>
      </c>
      <c r="I123" s="111" t="str">
        <f>IF('Area 4 Personnel &amp; HR'!H23=calculations!I$2,1,"")</f>
        <v/>
      </c>
      <c r="J123" s="26"/>
      <c r="K123" s="26"/>
      <c r="L123" s="26"/>
      <c r="M123" s="26"/>
      <c r="N123" s="26"/>
      <c r="O123" s="26"/>
      <c r="P123" s="26"/>
      <c r="Q123" s="26"/>
      <c r="R123" s="26"/>
      <c r="S123" s="26"/>
      <c r="T123" s="26"/>
      <c r="U123" s="26"/>
      <c r="V123" s="26"/>
      <c r="W123" s="26"/>
      <c r="X123" s="26"/>
      <c r="Y123" s="26"/>
      <c r="Z123" s="26"/>
      <c r="AA123" t="str">
        <f t="shared" si="14"/>
        <v>18.3. Privacy and Access to Information</v>
      </c>
      <c r="AB123">
        <f>IF('Area 4 Personnel &amp; HR'!D23="M",1,0)+IF('Area 4 Personnel &amp; HR'!D23="L",1,0)</f>
        <v>1</v>
      </c>
      <c r="AC123" s="216" t="b">
        <f>IF(AND(calculations!AB123=1,'Area 4 Personnel &amp; HR'!E23="y"),"achieved",IF(AND(AB123=1,'Area 4 Personnel &amp; HR'!E23="n"),"not achieved",IF(AND(AB123=1,'Area 4 Personnel &amp; HR'!E23="n/a"),"N/A")))</f>
        <v>0</v>
      </c>
    </row>
    <row r="124" spans="1:29" x14ac:dyDescent="0.35">
      <c r="A124" s="111">
        <f>COUNTA(A103:A123)-COUNTIF('Area 4 Personnel &amp; HR'!E:E,"n/a")</f>
        <v>19</v>
      </c>
      <c r="B124" s="112"/>
      <c r="C124" s="111"/>
      <c r="D124" s="111"/>
      <c r="E124" s="111">
        <f>SUM(E103:E123)</f>
        <v>0</v>
      </c>
      <c r="F124" s="111">
        <f>SUM(F103:F123)</f>
        <v>0</v>
      </c>
      <c r="G124" s="111">
        <f>SUM(G103:G123)</f>
        <v>0</v>
      </c>
      <c r="H124" s="111">
        <f>SUM(H103:H123)</f>
        <v>0</v>
      </c>
      <c r="I124" s="111">
        <f>SUM(I103:I123)</f>
        <v>0</v>
      </c>
      <c r="J124" s="26"/>
      <c r="K124" s="26"/>
      <c r="L124" s="26"/>
      <c r="M124" s="26"/>
      <c r="N124" s="26"/>
      <c r="O124" s="26"/>
      <c r="P124" s="26"/>
      <c r="Q124" s="26"/>
      <c r="R124" s="26"/>
      <c r="S124" s="26"/>
      <c r="T124" s="26"/>
      <c r="U124" s="26"/>
      <c r="V124" s="26"/>
      <c r="W124" s="26"/>
      <c r="X124" s="26"/>
      <c r="Y124" s="26"/>
      <c r="Z124" s="26"/>
      <c r="AA124" s="220" t="s">
        <v>543</v>
      </c>
      <c r="AB124" s="220">
        <f>SUM(AB103:AB123)-COUNTIF(AC103:AC123,"n/a")</f>
        <v>17</v>
      </c>
      <c r="AC124" s="221">
        <f>COUNTIF(AC96:AC123,"ACHIEVED")</f>
        <v>0</v>
      </c>
    </row>
    <row r="125" spans="1:29" x14ac:dyDescent="0.35">
      <c r="A125" s="111"/>
      <c r="B125" s="112"/>
      <c r="C125" s="111"/>
      <c r="D125" s="111"/>
      <c r="E125" s="111"/>
      <c r="F125" s="111"/>
      <c r="G125" s="111"/>
      <c r="H125" s="111"/>
      <c r="I125" s="111"/>
      <c r="J125" s="26"/>
      <c r="K125" s="26"/>
      <c r="L125" s="26"/>
      <c r="M125" s="26"/>
      <c r="N125" s="26"/>
      <c r="O125" s="26"/>
      <c r="P125" s="26"/>
      <c r="Q125" s="26"/>
      <c r="R125" s="26"/>
      <c r="S125" s="26"/>
      <c r="T125" s="26"/>
      <c r="U125" s="26"/>
      <c r="V125" s="26"/>
      <c r="W125" s="26"/>
      <c r="X125" s="26"/>
      <c r="Y125" s="26"/>
      <c r="Z125" s="26"/>
    </row>
    <row r="126" spans="1:29" x14ac:dyDescent="0.35">
      <c r="A126" s="111" t="s">
        <v>19</v>
      </c>
      <c r="B126" s="112">
        <v>19.100000000000001</v>
      </c>
      <c r="C126" s="111" t="s">
        <v>129</v>
      </c>
      <c r="D126" s="111" t="str">
        <f t="shared" ref="D126:D151" si="17">CONCATENATE(B126,"."," ",C126)</f>
        <v>19.1. Distance</v>
      </c>
      <c r="E126" s="111">
        <f>IF('Area 5 General'!E3="y",1,0)</f>
        <v>0</v>
      </c>
      <c r="F126" s="111" t="str">
        <f>IF('Area 5 General'!$H3=calculations!F$2,1,"")</f>
        <v/>
      </c>
      <c r="G126" s="111" t="str">
        <f>IF('Area 5 General'!$H3=calculations!G$2,1,"")</f>
        <v/>
      </c>
      <c r="H126" s="111" t="str">
        <f>IF('Area 5 General'!$H3=calculations!H$2,1,"")</f>
        <v/>
      </c>
      <c r="I126" s="111" t="str">
        <f>IF('Area 5 General'!$H3=calculations!I$2,1,"")</f>
        <v/>
      </c>
      <c r="J126" s="26"/>
      <c r="K126" s="26"/>
      <c r="L126" s="26"/>
      <c r="M126" s="26"/>
      <c r="N126" s="26"/>
      <c r="O126" s="26"/>
      <c r="P126" s="26"/>
      <c r="Q126" s="26"/>
      <c r="R126" s="26"/>
      <c r="S126" s="26"/>
      <c r="T126" s="26"/>
      <c r="U126" s="26"/>
      <c r="V126" s="26"/>
      <c r="W126" s="26"/>
      <c r="X126" s="26"/>
      <c r="Y126" s="26"/>
      <c r="Z126" s="26"/>
      <c r="AA126" t="str">
        <f t="shared" si="14"/>
        <v>19.1. Distance</v>
      </c>
      <c r="AB126">
        <f>IF('Area 5 General'!D3="M",1,0)+IF('Area 5 General'!D3="L",1,0)</f>
        <v>0</v>
      </c>
      <c r="AC126" s="216" t="b">
        <f>IF(AND(AB126=1,'Area 5 General'!E3="y"),"achieved",IF(AND(AB126=1,'Area 5 General'!E3="n"),"not achieved",IF(AND(AB126=1,'Area 5 General'!E3="n/a"),"N/A")))</f>
        <v>0</v>
      </c>
    </row>
    <row r="127" spans="1:29" x14ac:dyDescent="0.35">
      <c r="A127" s="111" t="s">
        <v>19</v>
      </c>
      <c r="B127" s="112">
        <v>19.2</v>
      </c>
      <c r="C127" s="111" t="s">
        <v>497</v>
      </c>
      <c r="D127" s="111" t="str">
        <f t="shared" si="17"/>
        <v>19.2. Communication</v>
      </c>
      <c r="E127" s="111">
        <f>IF('Area 5 General'!E4="y",1,0)</f>
        <v>0</v>
      </c>
      <c r="F127" s="111" t="str">
        <f>IF('Area 5 General'!$H4=calculations!F$2,1,"")</f>
        <v/>
      </c>
      <c r="G127" s="111" t="str">
        <f>IF('Area 5 General'!$H4=calculations!G$2,1,"")</f>
        <v/>
      </c>
      <c r="H127" s="111" t="str">
        <f>IF('Area 5 General'!$H4=calculations!H$2,1,"")</f>
        <v/>
      </c>
      <c r="I127" s="111" t="str">
        <f>IF('Area 5 General'!$H4=calculations!I$2,1,"")</f>
        <v/>
      </c>
      <c r="J127" s="26"/>
      <c r="K127" s="26"/>
      <c r="L127" s="26"/>
      <c r="M127" s="26"/>
      <c r="N127" s="26"/>
      <c r="O127" s="26"/>
      <c r="P127" s="26"/>
      <c r="Q127" s="26"/>
      <c r="R127" s="26"/>
      <c r="S127" s="26"/>
      <c r="T127" s="26"/>
      <c r="U127" s="26"/>
      <c r="V127" s="26"/>
      <c r="W127" s="26"/>
      <c r="X127" s="26"/>
      <c r="Y127" s="26"/>
      <c r="Z127" s="26"/>
      <c r="AA127" t="str">
        <f t="shared" si="14"/>
        <v>19.2. Communication</v>
      </c>
      <c r="AB127">
        <f>IF('Area 5 General'!D4="M",1,0)+IF('Area 5 General'!D4="L",1,0)</f>
        <v>0</v>
      </c>
      <c r="AC127" s="216" t="b">
        <f>IF(AND(AB127=1,'Area 5 General'!E4="y"),"achieved",IF(AND(AB127=1,'Area 5 General'!E4="n"),"not achieved",IF(AND(AB127=1,'Area 5 General'!E4="n/a"),"N/A")))</f>
        <v>0</v>
      </c>
    </row>
    <row r="128" spans="1:29" x14ac:dyDescent="0.35">
      <c r="A128" s="111" t="s">
        <v>19</v>
      </c>
      <c r="B128" s="112">
        <v>19.3</v>
      </c>
      <c r="C128" s="111" t="s">
        <v>130</v>
      </c>
      <c r="D128" s="111" t="str">
        <f t="shared" si="17"/>
        <v>19.3. Information about Library Programs</v>
      </c>
      <c r="E128" s="111">
        <f>IF('Area 5 General'!E5="y",1,0)</f>
        <v>0</v>
      </c>
      <c r="F128" s="111" t="str">
        <f>IF('Area 5 General'!$H5=calculations!F$2,1,"")</f>
        <v/>
      </c>
      <c r="G128" s="111" t="str">
        <f>IF('Area 5 General'!$H5=calculations!G$2,1,"")</f>
        <v/>
      </c>
      <c r="H128" s="111" t="str">
        <f>IF('Area 5 General'!$H5=calculations!H$2,1,"")</f>
        <v/>
      </c>
      <c r="I128" s="111" t="str">
        <f>IF('Area 5 General'!$H5=calculations!I$2,1,"")</f>
        <v/>
      </c>
      <c r="J128" s="26"/>
      <c r="K128" s="26"/>
      <c r="L128" s="26"/>
      <c r="M128" s="26"/>
      <c r="N128" s="26"/>
      <c r="O128" s="26"/>
      <c r="P128" s="26"/>
      <c r="Q128" s="26"/>
      <c r="R128" s="26"/>
      <c r="S128" s="26"/>
      <c r="T128" s="26"/>
      <c r="U128" s="26"/>
      <c r="V128" s="26"/>
      <c r="W128" s="26"/>
      <c r="X128" s="26"/>
      <c r="Y128" s="26"/>
      <c r="Z128" s="26"/>
      <c r="AA128" t="str">
        <f t="shared" si="14"/>
        <v>19.3. Information about Library Programs</v>
      </c>
      <c r="AB128">
        <f>IF('Area 5 General'!D5="M",1,0)+IF('Area 5 General'!D5="L",1,0)</f>
        <v>0</v>
      </c>
      <c r="AC128" s="216" t="b">
        <f>IF(AND(AB128=1,'Area 5 General'!E5="y"),"achieved",IF(AND(AB128=1,'Area 5 General'!E5="n"),"not achieved",IF(AND(AB128=1,'Area 5 General'!E5="n/a"),"N/A")))</f>
        <v>0</v>
      </c>
    </row>
    <row r="129" spans="1:29" x14ac:dyDescent="0.35">
      <c r="A129" s="111"/>
      <c r="B129" s="112"/>
      <c r="C129" s="111"/>
      <c r="D129" s="111"/>
      <c r="E129" s="111"/>
      <c r="F129" s="111"/>
      <c r="G129" s="111"/>
      <c r="H129" s="111"/>
      <c r="I129" s="111"/>
      <c r="J129" s="26"/>
      <c r="K129" s="26"/>
      <c r="L129" s="26"/>
      <c r="M129" s="26"/>
      <c r="N129" s="26"/>
      <c r="O129" s="26"/>
      <c r="P129" s="26"/>
      <c r="Q129" s="26"/>
      <c r="R129" s="26"/>
      <c r="S129" s="26"/>
      <c r="T129" s="26"/>
      <c r="U129" s="26"/>
      <c r="V129" s="26"/>
      <c r="W129" s="26"/>
      <c r="X129" s="26"/>
      <c r="Y129" s="26"/>
      <c r="Z129" s="26"/>
      <c r="AC129" s="216" t="b">
        <f>IF(AND(AB129=1,'Area 5 General'!E6="y"),"achieved",IF(AND(AB129=1,'Area 5 General'!E6="n"),"not achieved",IF(AND(AB129=1,'Area 5 General'!E6="n/a"),"N/A")))</f>
        <v>0</v>
      </c>
    </row>
    <row r="130" spans="1:29" x14ac:dyDescent="0.35">
      <c r="A130" s="111" t="s">
        <v>19</v>
      </c>
      <c r="B130" s="112">
        <v>20.100000000000001</v>
      </c>
      <c r="C130" s="111" t="s">
        <v>131</v>
      </c>
      <c r="D130" s="111" t="str">
        <f t="shared" si="17"/>
        <v>20.1. Materials Delivery Service</v>
      </c>
      <c r="E130" s="111">
        <f>IF('Area 5 General'!E7="y",1,0)</f>
        <v>0</v>
      </c>
      <c r="F130" s="111" t="str">
        <f>IF('Area 5 General'!$H7=calculations!F$2,1,"")</f>
        <v/>
      </c>
      <c r="G130" s="111" t="str">
        <f>IF('Area 5 General'!$H7=calculations!G$2,1,"")</f>
        <v/>
      </c>
      <c r="H130" s="111" t="str">
        <f>IF('Area 5 General'!$H7=calculations!H$2,1,"")</f>
        <v/>
      </c>
      <c r="I130" s="111" t="str">
        <f>IF('Area 5 General'!$H7=calculations!I$2,1,"")</f>
        <v/>
      </c>
      <c r="J130" s="26"/>
      <c r="K130" s="26"/>
      <c r="L130" s="26"/>
      <c r="M130" s="26"/>
      <c r="N130" s="26"/>
      <c r="O130" s="26"/>
      <c r="P130" s="26"/>
      <c r="Q130" s="26"/>
      <c r="R130" s="26"/>
      <c r="S130" s="26"/>
      <c r="T130" s="26"/>
      <c r="U130" s="26"/>
      <c r="V130" s="26"/>
      <c r="W130" s="26"/>
      <c r="X130" s="26"/>
      <c r="Y130" s="26"/>
      <c r="Z130" s="26"/>
      <c r="AA130" t="str">
        <f t="shared" si="14"/>
        <v>20.1. Materials Delivery Service</v>
      </c>
      <c r="AB130">
        <f>IF('Area 5 General'!D7="M",1,0)+IF('Area 5 General'!D7="L",1,0)</f>
        <v>0</v>
      </c>
      <c r="AC130" s="216" t="b">
        <f>IF(AND(AB130=1,'Area 5 General'!E7="y"),"achieved",IF(AND(AB130=1,'Area 5 General'!E7="n"),"not achieved",IF(AND(AB130=1,'Area 5 General'!E7="n/a"),"N/A")))</f>
        <v>0</v>
      </c>
    </row>
    <row r="131" spans="1:29" x14ac:dyDescent="0.35">
      <c r="A131" s="111" t="s">
        <v>19</v>
      </c>
      <c r="B131" s="112">
        <v>20.2</v>
      </c>
      <c r="C131" s="111" t="s">
        <v>132</v>
      </c>
      <c r="D131" s="111" t="str">
        <f t="shared" si="17"/>
        <v>20.2. Remote Access to Library Services</v>
      </c>
      <c r="E131" s="111">
        <f>IF('Area 5 General'!E8="y",1,0)</f>
        <v>0</v>
      </c>
      <c r="F131" s="111" t="str">
        <f>IF('Area 5 General'!$H8=calculations!F$2,1,"")</f>
        <v/>
      </c>
      <c r="G131" s="111" t="str">
        <f>IF('Area 5 General'!$H8=calculations!G$2,1,"")</f>
        <v/>
      </c>
      <c r="H131" s="111" t="str">
        <f>IF('Area 5 General'!$H8=calculations!H$2,1,"")</f>
        <v/>
      </c>
      <c r="I131" s="111" t="str">
        <f>IF('Area 5 General'!$H8=calculations!I$2,1,"")</f>
        <v/>
      </c>
      <c r="J131" s="26"/>
      <c r="K131" s="26"/>
      <c r="L131" s="26"/>
      <c r="M131" s="26"/>
      <c r="N131" s="26"/>
      <c r="O131" s="26"/>
      <c r="P131" s="26"/>
      <c r="Q131" s="26"/>
      <c r="R131" s="26"/>
      <c r="S131" s="26"/>
      <c r="T131" s="26"/>
      <c r="U131" s="26"/>
      <c r="V131" s="26"/>
      <c r="W131" s="26"/>
      <c r="X131" s="26"/>
      <c r="Y131" s="26"/>
      <c r="Z131" s="26"/>
      <c r="AA131" t="str">
        <f t="shared" ref="AA131:AA194" si="18">D131</f>
        <v>20.2. Remote Access to Library Services</v>
      </c>
      <c r="AB131">
        <f>IF('Area 5 General'!D8="M",1,0)+IF('Area 5 General'!D8="L",1,0)</f>
        <v>0</v>
      </c>
      <c r="AC131" s="216" t="b">
        <f>IF(AND(AB131=1,'Area 5 General'!E8="y"),"achieved",IF(AND(AB131=1,'Area 5 General'!E8="n"),"not achieved",IF(AND(AB131=1,'Area 5 General'!E8="n/a"),"N/A")))</f>
        <v>0</v>
      </c>
    </row>
    <row r="132" spans="1:29" x14ac:dyDescent="0.35">
      <c r="A132" s="111"/>
      <c r="B132" s="112"/>
      <c r="C132" s="111"/>
      <c r="D132" s="111"/>
      <c r="E132" s="111"/>
      <c r="F132" s="111"/>
      <c r="G132" s="111"/>
      <c r="H132" s="111"/>
      <c r="I132" s="111"/>
      <c r="J132" s="26"/>
      <c r="K132" s="26"/>
      <c r="L132" s="26"/>
      <c r="M132" s="26"/>
      <c r="N132" s="26"/>
      <c r="O132" s="26"/>
      <c r="P132" s="26"/>
      <c r="Q132" s="26"/>
      <c r="R132" s="26"/>
      <c r="S132" s="26"/>
      <c r="T132" s="26"/>
      <c r="U132" s="26"/>
      <c r="V132" s="26"/>
      <c r="W132" s="26"/>
      <c r="X132" s="26"/>
      <c r="Y132" s="26"/>
      <c r="Z132" s="26"/>
      <c r="AC132" s="216" t="b">
        <f>IF(AND(AB132=1,'Area 5 General'!E9="y"),"achieved",IF(AND(AB132=1,'Area 5 General'!E9="n"),"not achieved",IF(AND(AB132=1,'Area 5 General'!E9="n/a"),"N/A")))</f>
        <v>0</v>
      </c>
    </row>
    <row r="133" spans="1:29" x14ac:dyDescent="0.35">
      <c r="A133" s="111" t="s">
        <v>19</v>
      </c>
      <c r="B133" s="112">
        <v>21.1</v>
      </c>
      <c r="C133" s="111" t="s">
        <v>133</v>
      </c>
      <c r="D133" s="111" t="str">
        <f t="shared" si="17"/>
        <v>21.1. Acquisition of Physical Materials</v>
      </c>
      <c r="E133" s="111">
        <f>IF('Area 5 General'!E10="y",1,0)</f>
        <v>0</v>
      </c>
      <c r="F133" s="111" t="str">
        <f>IF('Area 5 General'!$H10=calculations!F$2,1,"")</f>
        <v/>
      </c>
      <c r="G133" s="111" t="str">
        <f>IF('Area 5 General'!$H10=calculations!G$2,1,"")</f>
        <v/>
      </c>
      <c r="H133" s="111" t="str">
        <f>IF('Area 5 General'!$H10=calculations!H$2,1,"")</f>
        <v/>
      </c>
      <c r="I133" s="111" t="str">
        <f>IF('Area 5 General'!$H10=calculations!I$2,1,"")</f>
        <v/>
      </c>
      <c r="J133" s="26"/>
      <c r="K133" s="26"/>
      <c r="L133" s="26"/>
      <c r="M133" s="26"/>
      <c r="N133" s="26"/>
      <c r="O133" s="26"/>
      <c r="P133" s="26"/>
      <c r="Q133" s="26"/>
      <c r="R133" s="26"/>
      <c r="S133" s="26"/>
      <c r="T133" s="26"/>
      <c r="U133" s="26"/>
      <c r="V133" s="26"/>
      <c r="W133" s="26"/>
      <c r="X133" s="26"/>
      <c r="Y133" s="26"/>
      <c r="Z133" s="26"/>
      <c r="AA133" t="str">
        <f t="shared" si="18"/>
        <v>21.1. Acquisition of Physical Materials</v>
      </c>
      <c r="AB133">
        <f>IF('Area 5 General'!D10="M",1,0)+IF('Area 5 General'!D10="L",1,0)</f>
        <v>1</v>
      </c>
      <c r="AC133" s="216" t="b">
        <f>IF(AND(AB133=1,'Area 5 General'!E10="y"),"achieved",IF(AND(AB133=1,'Area 5 General'!E10="n"),"not achieved",IF(AND(AB133=1,'Area 5 General'!E10="n/a"),"N/A")))</f>
        <v>0</v>
      </c>
    </row>
    <row r="134" spans="1:29" x14ac:dyDescent="0.35">
      <c r="A134" s="111" t="s">
        <v>19</v>
      </c>
      <c r="B134" s="112">
        <v>21.2</v>
      </c>
      <c r="C134" s="111" t="s">
        <v>134</v>
      </c>
      <c r="D134" s="111" t="str">
        <f t="shared" si="17"/>
        <v>21.2. Online Collection</v>
      </c>
      <c r="E134" s="111">
        <f>IF('Area 5 General'!E11="y",1,0)</f>
        <v>0</v>
      </c>
      <c r="F134" s="111" t="str">
        <f>IF('Area 5 General'!$H11=calculations!F$2,1,"")</f>
        <v/>
      </c>
      <c r="G134" s="111" t="str">
        <f>IF('Area 5 General'!$H11=calculations!G$2,1,"")</f>
        <v/>
      </c>
      <c r="H134" s="111" t="str">
        <f>IF('Area 5 General'!$H11=calculations!H$2,1,"")</f>
        <v/>
      </c>
      <c r="I134" s="111" t="str">
        <f>IF('Area 5 General'!$H11=calculations!I$2,1,"")</f>
        <v/>
      </c>
      <c r="J134" s="26"/>
      <c r="K134" s="26"/>
      <c r="L134" s="26"/>
      <c r="M134" s="26"/>
      <c r="N134" s="26"/>
      <c r="O134" s="26"/>
      <c r="P134" s="26"/>
      <c r="Q134" s="26"/>
      <c r="R134" s="26"/>
      <c r="S134" s="26"/>
      <c r="T134" s="26"/>
      <c r="U134" s="26"/>
      <c r="V134" s="26"/>
      <c r="W134" s="26"/>
      <c r="X134" s="26"/>
      <c r="Y134" s="26"/>
      <c r="Z134" s="26"/>
      <c r="AA134" t="str">
        <f t="shared" si="18"/>
        <v>21.2. Online Collection</v>
      </c>
      <c r="AB134">
        <f>IF('Area 5 General'!D11="M",1,0)+IF('Area 5 General'!D11="L",1,0)</f>
        <v>0</v>
      </c>
      <c r="AC134" s="216" t="b">
        <f>IF(AND(AB134=1,'Area 5 General'!E11="y"),"achieved",IF(AND(AB134=1,'Area 5 General'!E11="n"),"not achieved",IF(AND(AB134=1,'Area 5 General'!E11="n/a"),"N/A")))</f>
        <v>0</v>
      </c>
    </row>
    <row r="135" spans="1:29" x14ac:dyDescent="0.35">
      <c r="A135" s="111" t="s">
        <v>19</v>
      </c>
      <c r="B135" s="112">
        <v>21.3</v>
      </c>
      <c r="C135" s="111" t="s">
        <v>498</v>
      </c>
      <c r="D135" s="111" t="str">
        <f t="shared" si="17"/>
        <v>21.3. eResources</v>
      </c>
      <c r="E135" s="111">
        <f>IF('Area 5 General'!E12="y",1,0)</f>
        <v>0</v>
      </c>
      <c r="F135" s="111" t="str">
        <f>IF('Area 5 General'!$H12=calculations!F$2,1,"")</f>
        <v/>
      </c>
      <c r="G135" s="111" t="str">
        <f>IF('Area 5 General'!$H12=calculations!G$2,1,"")</f>
        <v/>
      </c>
      <c r="H135" s="111" t="str">
        <f>IF('Area 5 General'!$H12=calculations!H$2,1,"")</f>
        <v/>
      </c>
      <c r="I135" s="111" t="str">
        <f>IF('Area 5 General'!$H12=calculations!I$2,1,"")</f>
        <v/>
      </c>
      <c r="J135" s="26"/>
      <c r="K135" s="26"/>
      <c r="L135" s="26"/>
      <c r="M135" s="26"/>
      <c r="N135" s="26"/>
      <c r="O135" s="26"/>
      <c r="P135" s="26"/>
      <c r="Q135" s="26"/>
      <c r="R135" s="26"/>
      <c r="S135" s="26"/>
      <c r="T135" s="26"/>
      <c r="U135" s="26"/>
      <c r="V135" s="26"/>
      <c r="W135" s="26"/>
      <c r="X135" s="26"/>
      <c r="Y135" s="26"/>
      <c r="Z135" s="26"/>
      <c r="AA135" t="str">
        <f t="shared" si="18"/>
        <v>21.3. eResources</v>
      </c>
      <c r="AB135">
        <f>IF('Area 5 General'!D12="M",1,0)+IF('Area 5 General'!D12="L",1,0)</f>
        <v>0</v>
      </c>
      <c r="AC135" s="216" t="b">
        <f>IF(AND(AB135=1,'Area 5 General'!E12="y"),"achieved",IF(AND(AB135=1,'Area 5 General'!E12="n"),"not achieved",IF(AND(AB135=1,'Area 5 General'!E12="n/a"),"N/A")))</f>
        <v>0</v>
      </c>
    </row>
    <row r="136" spans="1:29" x14ac:dyDescent="0.35">
      <c r="A136" s="111" t="s">
        <v>19</v>
      </c>
      <c r="B136" s="112">
        <v>21.4</v>
      </c>
      <c r="C136" s="111" t="s">
        <v>499</v>
      </c>
      <c r="D136" s="111" t="str">
        <f t="shared" si="17"/>
        <v>21.4. Weeding</v>
      </c>
      <c r="E136" s="111">
        <f>IF('Area 5 General'!E13="y",1,0)</f>
        <v>0</v>
      </c>
      <c r="F136" s="111" t="str">
        <f>IF('Area 5 General'!$H13=calculations!F$2,1,"")</f>
        <v/>
      </c>
      <c r="G136" s="111" t="str">
        <f>IF('Area 5 General'!$H13=calculations!G$2,1,"")</f>
        <v/>
      </c>
      <c r="H136" s="111" t="str">
        <f>IF('Area 5 General'!$H13=calculations!H$2,1,"")</f>
        <v/>
      </c>
      <c r="I136" s="111" t="str">
        <f>IF('Area 5 General'!$H13=calculations!I$2,1,"")</f>
        <v/>
      </c>
      <c r="J136" s="26"/>
      <c r="K136" s="26"/>
      <c r="L136" s="26"/>
      <c r="M136" s="26"/>
      <c r="N136" s="26"/>
      <c r="O136" s="26"/>
      <c r="P136" s="26"/>
      <c r="Q136" s="26"/>
      <c r="R136" s="26"/>
      <c r="S136" s="26"/>
      <c r="T136" s="26"/>
      <c r="U136" s="26"/>
      <c r="V136" s="26"/>
      <c r="W136" s="26"/>
      <c r="X136" s="26"/>
      <c r="Y136" s="26"/>
      <c r="Z136" s="26"/>
      <c r="AA136" t="str">
        <f t="shared" si="18"/>
        <v>21.4. Weeding</v>
      </c>
      <c r="AB136">
        <f>IF('Area 5 General'!D13="M",1,0)+IF('Area 5 General'!D13="L",1,0)</f>
        <v>0</v>
      </c>
      <c r="AC136" s="216" t="b">
        <f>IF(AND(AB136=1,'Area 5 General'!E13="y"),"achieved",IF(AND(AB136=1,'Area 5 General'!E13="n"),"not achieved",IF(AND(AB136=1,'Area 5 General'!E13="n/a"),"N/A")))</f>
        <v>0</v>
      </c>
    </row>
    <row r="137" spans="1:29" x14ac:dyDescent="0.35">
      <c r="A137" s="111" t="s">
        <v>19</v>
      </c>
      <c r="B137" s="112">
        <v>21.5</v>
      </c>
      <c r="C137" s="111" t="s">
        <v>135</v>
      </c>
      <c r="D137" s="111" t="str">
        <f t="shared" si="17"/>
        <v>21.5. Holds</v>
      </c>
      <c r="E137" s="111">
        <f>IF('Area 5 General'!E14="y",1,0)</f>
        <v>0</v>
      </c>
      <c r="F137" s="111" t="str">
        <f>IF('Area 5 General'!$H14=calculations!F$2,1,"")</f>
        <v/>
      </c>
      <c r="G137" s="111" t="str">
        <f>IF('Area 5 General'!$H14=calculations!G$2,1,"")</f>
        <v/>
      </c>
      <c r="H137" s="111" t="str">
        <f>IF('Area 5 General'!$H14=calculations!H$2,1,"")</f>
        <v/>
      </c>
      <c r="I137" s="111" t="str">
        <f>IF('Area 5 General'!$H14=calculations!I$2,1,"")</f>
        <v/>
      </c>
      <c r="J137" s="26"/>
      <c r="K137" s="26"/>
      <c r="L137" s="26"/>
      <c r="M137" s="26"/>
      <c r="N137" s="26"/>
      <c r="O137" s="26"/>
      <c r="P137" s="26"/>
      <c r="Q137" s="26"/>
      <c r="R137" s="26"/>
      <c r="S137" s="26"/>
      <c r="T137" s="26"/>
      <c r="U137" s="26"/>
      <c r="V137" s="26"/>
      <c r="W137" s="26"/>
      <c r="X137" s="26"/>
      <c r="Y137" s="26"/>
      <c r="Z137" s="26"/>
      <c r="AA137" t="str">
        <f t="shared" si="18"/>
        <v>21.5. Holds</v>
      </c>
      <c r="AB137">
        <f>IF('Area 5 General'!D14="M",1,0)+IF('Area 5 General'!D14="L",1,0)</f>
        <v>0</v>
      </c>
      <c r="AC137" s="216" t="b">
        <f>IF(AND(AB137=1,'Area 5 General'!E14="y"),"achieved",IF(AND(AB137=1,'Area 5 General'!E14="n"),"not achieved",IF(AND(AB137=1,'Area 5 General'!E14="n/a"),"N/A")))</f>
        <v>0</v>
      </c>
    </row>
    <row r="138" spans="1:29" x14ac:dyDescent="0.35">
      <c r="A138" s="111" t="s">
        <v>19</v>
      </c>
      <c r="B138" s="112">
        <v>21.6</v>
      </c>
      <c r="C138" s="111" t="s">
        <v>136</v>
      </c>
      <c r="D138" s="111" t="str">
        <f t="shared" si="17"/>
        <v>21.6. Integrated Library System</v>
      </c>
      <c r="E138" s="111">
        <f>IF('Area 5 General'!E15="y",1,0)</f>
        <v>0</v>
      </c>
      <c r="F138" s="111" t="str">
        <f>IF('Area 5 General'!$H15=calculations!F$2,1,"")</f>
        <v/>
      </c>
      <c r="G138" s="111" t="str">
        <f>IF('Area 5 General'!$H15=calculations!G$2,1,"")</f>
        <v/>
      </c>
      <c r="H138" s="111" t="str">
        <f>IF('Area 5 General'!$H15=calculations!H$2,1,"")</f>
        <v/>
      </c>
      <c r="I138" s="111" t="str">
        <f>IF('Area 5 General'!$H15=calculations!I$2,1,"")</f>
        <v/>
      </c>
      <c r="J138" s="26"/>
      <c r="K138" s="26"/>
      <c r="L138" s="26"/>
      <c r="M138" s="26"/>
      <c r="N138" s="26"/>
      <c r="O138" s="26"/>
      <c r="P138" s="26"/>
      <c r="Q138" s="26"/>
      <c r="R138" s="26"/>
      <c r="S138" s="26"/>
      <c r="T138" s="26"/>
      <c r="U138" s="26"/>
      <c r="V138" s="26"/>
      <c r="W138" s="26"/>
      <c r="X138" s="26"/>
      <c r="Y138" s="26"/>
      <c r="Z138" s="26"/>
      <c r="AA138" t="str">
        <f t="shared" si="18"/>
        <v>21.6. Integrated Library System</v>
      </c>
      <c r="AB138">
        <f>IF('Area 5 General'!D15="M",1,0)+IF('Area 5 General'!D15="L",1,0)</f>
        <v>1</v>
      </c>
      <c r="AC138" s="216" t="b">
        <f>IF(AND(AB138=1,'Area 5 General'!E15="y"),"achieved",IF(AND(AB138=1,'Area 5 General'!E15="n"),"not achieved",IF(AND(AB138=1,'Area 5 General'!E15="n/a"),"N/A")))</f>
        <v>0</v>
      </c>
    </row>
    <row r="139" spans="1:29" x14ac:dyDescent="0.35">
      <c r="A139" s="111" t="s">
        <v>19</v>
      </c>
      <c r="B139" s="112">
        <v>21.7</v>
      </c>
      <c r="C139" s="111" t="s">
        <v>137</v>
      </c>
      <c r="D139" s="111" t="str">
        <f t="shared" si="17"/>
        <v>21.7. Bibliographic Records</v>
      </c>
      <c r="E139" s="111">
        <f>IF('Area 5 General'!E16="y",1,0)</f>
        <v>0</v>
      </c>
      <c r="F139" s="111" t="str">
        <f>IF('Area 5 General'!$H16=calculations!F$2,1,"")</f>
        <v/>
      </c>
      <c r="G139" s="111" t="str">
        <f>IF('Area 5 General'!$H16=calculations!G$2,1,"")</f>
        <v/>
      </c>
      <c r="H139" s="111" t="str">
        <f>IF('Area 5 General'!$H16=calculations!H$2,1,"")</f>
        <v/>
      </c>
      <c r="I139" s="111" t="str">
        <f>IF('Area 5 General'!$H16=calculations!I$2,1,"")</f>
        <v/>
      </c>
      <c r="J139" s="26"/>
      <c r="K139" s="26"/>
      <c r="L139" s="26"/>
      <c r="M139" s="26"/>
      <c r="N139" s="26"/>
      <c r="O139" s="26"/>
      <c r="P139" s="26"/>
      <c r="Q139" s="26"/>
      <c r="R139" s="26"/>
      <c r="S139" s="26"/>
      <c r="T139" s="26"/>
      <c r="U139" s="26"/>
      <c r="V139" s="26"/>
      <c r="W139" s="26"/>
      <c r="X139" s="26"/>
      <c r="Y139" s="26"/>
      <c r="Z139" s="26"/>
      <c r="AA139" t="str">
        <f t="shared" si="18"/>
        <v>21.7. Bibliographic Records</v>
      </c>
      <c r="AB139">
        <f>IF('Area 5 General'!D16="M",1,0)+IF('Area 5 General'!D16="L",1,0)</f>
        <v>0</v>
      </c>
      <c r="AC139" s="216" t="b">
        <f>IF(AND(AB139=1,'Area 5 General'!E16="y"),"achieved",IF(AND(AB139=1,'Area 5 General'!E16="n"),"not achieved",IF(AND(AB139=1,'Area 5 General'!E16="n/a"),"N/A")))</f>
        <v>0</v>
      </c>
    </row>
    <row r="140" spans="1:29" x14ac:dyDescent="0.35">
      <c r="A140" s="111"/>
      <c r="B140" s="112"/>
      <c r="C140" s="111"/>
      <c r="D140" s="111"/>
      <c r="E140" s="111"/>
      <c r="F140" s="111"/>
      <c r="G140" s="111"/>
      <c r="H140" s="111"/>
      <c r="I140" s="111"/>
      <c r="J140" s="26"/>
      <c r="K140" s="26"/>
      <c r="L140" s="26"/>
      <c r="M140" s="26"/>
      <c r="N140" s="26"/>
      <c r="O140" s="26"/>
      <c r="P140" s="26"/>
      <c r="Q140" s="26"/>
      <c r="R140" s="26"/>
      <c r="S140" s="26"/>
      <c r="T140" s="26"/>
      <c r="U140" s="26"/>
      <c r="V140" s="26"/>
      <c r="W140" s="26"/>
      <c r="X140" s="26"/>
      <c r="Y140" s="26"/>
      <c r="Z140" s="26"/>
      <c r="AC140" s="216" t="b">
        <f>IF(AND(AB140=1,'Area 5 General'!E17="y"),"achieved",IF(AND(AB140=1,'Area 5 General'!E17="n"),"not achieved",IF(AND(AB140=1,'Area 5 General'!E17="n/a"),"N/A")))</f>
        <v>0</v>
      </c>
    </row>
    <row r="141" spans="1:29" x14ac:dyDescent="0.35">
      <c r="A141" s="111" t="s">
        <v>19</v>
      </c>
      <c r="B141" s="112">
        <v>22.1</v>
      </c>
      <c r="C141" s="111" t="s">
        <v>138</v>
      </c>
      <c r="D141" s="111" t="str">
        <f t="shared" si="17"/>
        <v>22.1. Community Partnerships</v>
      </c>
      <c r="E141" s="111">
        <f>IF('Area 5 General'!E18="y",1,0)</f>
        <v>0</v>
      </c>
      <c r="F141" s="111" t="str">
        <f>IF('Area 5 General'!$H18=calculations!F$2,1,"")</f>
        <v/>
      </c>
      <c r="G141" s="111" t="str">
        <f>IF('Area 5 General'!$H18=calculations!G$2,1,"")</f>
        <v/>
      </c>
      <c r="H141" s="111" t="str">
        <f>IF('Area 5 General'!$H18=calculations!H$2,1,"")</f>
        <v/>
      </c>
      <c r="I141" s="111" t="str">
        <f>IF('Area 5 General'!$H18=calculations!I$2,1,"")</f>
        <v/>
      </c>
      <c r="J141" s="26"/>
      <c r="K141" s="26"/>
      <c r="L141" s="26"/>
      <c r="M141" s="26"/>
      <c r="N141" s="26"/>
      <c r="O141" s="26"/>
      <c r="P141" s="26"/>
      <c r="Q141" s="26"/>
      <c r="R141" s="26"/>
      <c r="S141" s="26"/>
      <c r="T141" s="26"/>
      <c r="U141" s="26"/>
      <c r="V141" s="26"/>
      <c r="W141" s="26"/>
      <c r="X141" s="26"/>
      <c r="Y141" s="26"/>
      <c r="Z141" s="26"/>
      <c r="AA141" t="str">
        <f t="shared" si="18"/>
        <v>22.1. Community Partnerships</v>
      </c>
      <c r="AB141">
        <f>IF('Area 5 General'!D18="M",1,0)+IF('Area 5 General'!D18="L",1,0)</f>
        <v>0</v>
      </c>
      <c r="AC141" s="216" t="b">
        <f>IF(AND(AB141=1,'Area 5 General'!E18="y"),"achieved",IF(AND(AB141=1,'Area 5 General'!E18="n"),"not achieved",IF(AND(AB141=1,'Area 5 General'!E18="n/a"),"N/A")))</f>
        <v>0</v>
      </c>
    </row>
    <row r="142" spans="1:29" x14ac:dyDescent="0.35">
      <c r="A142" s="111" t="s">
        <v>19</v>
      </c>
      <c r="B142" s="112">
        <v>22.2</v>
      </c>
      <c r="C142" s="111" t="s">
        <v>139</v>
      </c>
      <c r="D142" s="111" t="str">
        <f t="shared" si="17"/>
        <v>22.2. Library Sector Partnerships</v>
      </c>
      <c r="E142" s="111">
        <f>IF('Area 5 General'!E19="y",1,0)</f>
        <v>0</v>
      </c>
      <c r="F142" s="111" t="str">
        <f>IF('Area 5 General'!$H19=calculations!F$2,1,"")</f>
        <v/>
      </c>
      <c r="G142" s="111" t="str">
        <f>IF('Area 5 General'!$H19=calculations!G$2,1,"")</f>
        <v/>
      </c>
      <c r="H142" s="111" t="str">
        <f>IF('Area 5 General'!$H19=calculations!H$2,1,"")</f>
        <v/>
      </c>
      <c r="I142" s="111" t="str">
        <f>IF('Area 5 General'!$H19=calculations!I$2,1,"")</f>
        <v/>
      </c>
      <c r="J142" s="26"/>
      <c r="K142" s="26"/>
      <c r="L142" s="26"/>
      <c r="M142" s="26"/>
      <c r="N142" s="26"/>
      <c r="O142" s="26"/>
      <c r="P142" s="26"/>
      <c r="Q142" s="26"/>
      <c r="R142" s="26"/>
      <c r="S142" s="26"/>
      <c r="T142" s="26"/>
      <c r="U142" s="26"/>
      <c r="V142" s="26"/>
      <c r="W142" s="26"/>
      <c r="X142" s="26"/>
      <c r="Y142" s="26"/>
      <c r="Z142" s="26"/>
      <c r="AA142" t="str">
        <f t="shared" si="18"/>
        <v>22.2. Library Sector Partnerships</v>
      </c>
      <c r="AB142">
        <f>IF('Area 5 General'!D19="M",1,0)+IF('Area 5 General'!D19="L",1,0)</f>
        <v>0</v>
      </c>
      <c r="AC142" s="216" t="b">
        <f>IF(AND(AB142=1,'Area 5 General'!E19="y"),"achieved",IF(AND(AB142=1,'Area 5 General'!E19="n"),"not achieved",IF(AND(AB142=1,'Area 5 General'!E19="n/a"),"N/A")))</f>
        <v>0</v>
      </c>
    </row>
    <row r="143" spans="1:29" x14ac:dyDescent="0.35">
      <c r="A143" s="111" t="s">
        <v>19</v>
      </c>
      <c r="B143" s="112">
        <v>22.3</v>
      </c>
      <c r="C143" s="111" t="s">
        <v>140</v>
      </c>
      <c r="D143" s="111" t="str">
        <f t="shared" si="17"/>
        <v>22.3. Partnerships Beyond your Community</v>
      </c>
      <c r="E143" s="111">
        <f>IF('Area 5 General'!E20="y",1,0)</f>
        <v>0</v>
      </c>
      <c r="F143" s="111" t="str">
        <f>IF('Area 5 General'!$H20=calculations!F$2,1,"")</f>
        <v/>
      </c>
      <c r="G143" s="111" t="str">
        <f>IF('Area 5 General'!$H20=calculations!G$2,1,"")</f>
        <v/>
      </c>
      <c r="H143" s="111" t="str">
        <f>IF('Area 5 General'!$H20=calculations!H$2,1,"")</f>
        <v/>
      </c>
      <c r="I143" s="111" t="str">
        <f>IF('Area 5 General'!$H20=calculations!I$2,1,"")</f>
        <v/>
      </c>
      <c r="J143" s="26"/>
      <c r="K143" s="26"/>
      <c r="L143" s="26"/>
      <c r="M143" s="26"/>
      <c r="N143" s="26"/>
      <c r="O143" s="26"/>
      <c r="P143" s="26"/>
      <c r="Q143" s="26"/>
      <c r="R143" s="26"/>
      <c r="S143" s="26"/>
      <c r="T143" s="26"/>
      <c r="U143" s="26"/>
      <c r="V143" s="26"/>
      <c r="W143" s="26"/>
      <c r="X143" s="26"/>
      <c r="Y143" s="26"/>
      <c r="Z143" s="26"/>
      <c r="AA143" t="str">
        <f t="shared" si="18"/>
        <v>22.3. Partnerships Beyond your Community</v>
      </c>
      <c r="AB143">
        <f>IF('Area 5 General'!D20="M",1,0)+IF('Area 5 General'!D20="L",1,0)</f>
        <v>0</v>
      </c>
      <c r="AC143" s="216" t="b">
        <f>IF(AND(AB143=1,'Area 5 General'!E20="y"),"achieved",IF(AND(AB143=1,'Area 5 General'!E20="n"),"not achieved",IF(AND(AB143=1,'Area 5 General'!E20="n/a"),"N/A")))</f>
        <v>0</v>
      </c>
    </row>
    <row r="144" spans="1:29" x14ac:dyDescent="0.35">
      <c r="A144" s="111" t="s">
        <v>19</v>
      </c>
      <c r="B144" s="112">
        <v>22.4</v>
      </c>
      <c r="C144" s="111" t="s">
        <v>141</v>
      </c>
      <c r="D144" s="111" t="str">
        <f t="shared" si="17"/>
        <v>22.4. Interlibrary Loan Service: Borrowing</v>
      </c>
      <c r="E144" s="111">
        <f>IF('Area 5 General'!E21="y",1,0)</f>
        <v>0</v>
      </c>
      <c r="F144" s="111" t="str">
        <f>IF('Area 5 General'!$H21=calculations!F$2,1,"")</f>
        <v/>
      </c>
      <c r="G144" s="111" t="str">
        <f>IF('Area 5 General'!$H21=calculations!G$2,1,"")</f>
        <v/>
      </c>
      <c r="H144" s="111" t="str">
        <f>IF('Area 5 General'!$H21=calculations!H$2,1,"")</f>
        <v/>
      </c>
      <c r="I144" s="111" t="str">
        <f>IF('Area 5 General'!$H21=calculations!I$2,1,"")</f>
        <v/>
      </c>
      <c r="J144" s="26"/>
      <c r="K144" s="26"/>
      <c r="L144" s="26"/>
      <c r="M144" s="26"/>
      <c r="N144" s="26"/>
      <c r="O144" s="26"/>
      <c r="P144" s="26"/>
      <c r="Q144" s="26"/>
      <c r="R144" s="26"/>
      <c r="S144" s="26"/>
      <c r="T144" s="26"/>
      <c r="U144" s="26"/>
      <c r="V144" s="26"/>
      <c r="W144" s="26"/>
      <c r="X144" s="26"/>
      <c r="Y144" s="26"/>
      <c r="Z144" s="26"/>
      <c r="AA144" t="str">
        <f t="shared" si="18"/>
        <v>22.4. Interlibrary Loan Service: Borrowing</v>
      </c>
      <c r="AB144">
        <f>IF('Area 5 General'!D21="M",1,0)+IF('Area 5 General'!D21="L",1,0)</f>
        <v>1</v>
      </c>
      <c r="AC144" s="216" t="b">
        <f>IF(AND(AB144=1,'Area 5 General'!E21="y"),"achieved",IF(AND(AB144=1,'Area 5 General'!E21="n"),"not achieved",IF(AND(AB144=1,'Area 5 General'!E21="n/a"),"N/A")))</f>
        <v>0</v>
      </c>
    </row>
    <row r="145" spans="1:29" x14ac:dyDescent="0.35">
      <c r="A145" s="111" t="s">
        <v>19</v>
      </c>
      <c r="B145" s="112">
        <v>22.5</v>
      </c>
      <c r="C145" s="111" t="s">
        <v>500</v>
      </c>
      <c r="D145" s="111" t="str">
        <f t="shared" si="17"/>
        <v>22.5. Interlibrary Loan Service: Loaning</v>
      </c>
      <c r="E145" s="111">
        <f>IF('Area 5 General'!E22="y",1,0)</f>
        <v>0</v>
      </c>
      <c r="F145" s="111" t="str">
        <f>IF('Area 5 General'!$H22=calculations!F$2,1,"")</f>
        <v/>
      </c>
      <c r="G145" s="111" t="str">
        <f>IF('Area 5 General'!$H22=calculations!G$2,1,"")</f>
        <v/>
      </c>
      <c r="H145" s="111" t="str">
        <f>IF('Area 5 General'!$H22=calculations!H$2,1,"")</f>
        <v/>
      </c>
      <c r="I145" s="111" t="str">
        <f>IF('Area 5 General'!$H22=calculations!I$2,1,"")</f>
        <v/>
      </c>
      <c r="J145" s="26"/>
      <c r="K145" s="26"/>
      <c r="L145" s="26"/>
      <c r="M145" s="26"/>
      <c r="N145" s="26"/>
      <c r="O145" s="26"/>
      <c r="P145" s="26"/>
      <c r="Q145" s="26"/>
      <c r="R145" s="26"/>
      <c r="S145" s="26"/>
      <c r="T145" s="26"/>
      <c r="U145" s="26"/>
      <c r="V145" s="26"/>
      <c r="W145" s="26"/>
      <c r="X145" s="26"/>
      <c r="Y145" s="26"/>
      <c r="Z145" s="26"/>
      <c r="AA145" t="str">
        <f t="shared" si="18"/>
        <v>22.5. Interlibrary Loan Service: Loaning</v>
      </c>
      <c r="AB145">
        <f>IF('Area 5 General'!D22="M",1,0)+IF('Area 5 General'!D22="L",1,0)</f>
        <v>0</v>
      </c>
      <c r="AC145" s="216" t="b">
        <f>IF(AND(AB145=1,'Area 5 General'!E22="y"),"achieved",IF(AND(AB145=1,'Area 5 General'!E22="n"),"not achieved",IF(AND(AB145=1,'Area 5 General'!E22="n/a"),"N/A")))</f>
        <v>0</v>
      </c>
    </row>
    <row r="146" spans="1:29" x14ac:dyDescent="0.35">
      <c r="A146" s="111" t="s">
        <v>19</v>
      </c>
      <c r="B146" s="112">
        <v>22.6</v>
      </c>
      <c r="C146" s="111" t="s">
        <v>501</v>
      </c>
      <c r="D146" s="111" t="str">
        <f t="shared" si="17"/>
        <v>22.6. Consortia and Cooperative Purchasing</v>
      </c>
      <c r="E146" s="111">
        <f>IF('Area 5 General'!E23="y",1,0)</f>
        <v>0</v>
      </c>
      <c r="F146" s="111" t="str">
        <f>IF('Area 5 General'!$H23=calculations!F$2,1,"")</f>
        <v/>
      </c>
      <c r="G146" s="111" t="str">
        <f>IF('Area 5 General'!$H23=calculations!G$2,1,"")</f>
        <v/>
      </c>
      <c r="H146" s="111" t="str">
        <f>IF('Area 5 General'!$H23=calculations!H$2,1,"")</f>
        <v/>
      </c>
      <c r="I146" s="111" t="str">
        <f>IF('Area 5 General'!$H23=calculations!I$2,1,"")</f>
        <v/>
      </c>
      <c r="J146" s="26"/>
      <c r="K146" s="26"/>
      <c r="L146" s="26"/>
      <c r="M146" s="26"/>
      <c r="N146" s="26"/>
      <c r="O146" s="26"/>
      <c r="P146" s="26"/>
      <c r="Q146" s="26"/>
      <c r="R146" s="26"/>
      <c r="S146" s="26"/>
      <c r="T146" s="26"/>
      <c r="U146" s="26"/>
      <c r="V146" s="26"/>
      <c r="W146" s="26"/>
      <c r="X146" s="26"/>
      <c r="Y146" s="26"/>
      <c r="Z146" s="26"/>
      <c r="AA146" t="str">
        <f t="shared" si="18"/>
        <v>22.6. Consortia and Cooperative Purchasing</v>
      </c>
      <c r="AB146">
        <f>IF('Area 5 General'!D23="M",1,0)+IF('Area 5 General'!D23="L",1,0)</f>
        <v>0</v>
      </c>
      <c r="AC146" s="216" t="b">
        <f>IF(AND(AB146=1,'Area 5 General'!E23="y"),"achieved",IF(AND(AB146=1,'Area 5 General'!E23="n"),"not achieved",IF(AND(AB146=1,'Area 5 General'!E23="n/a"),"N/A")))</f>
        <v>0</v>
      </c>
    </row>
    <row r="147" spans="1:29" x14ac:dyDescent="0.35">
      <c r="A147" s="111"/>
      <c r="B147" s="112"/>
      <c r="C147" s="111"/>
      <c r="D147" s="111"/>
      <c r="E147" s="111"/>
      <c r="F147" s="111"/>
      <c r="G147" s="111"/>
      <c r="H147" s="111"/>
      <c r="I147" s="111"/>
      <c r="J147" s="26"/>
      <c r="K147" s="26"/>
      <c r="L147" s="26"/>
      <c r="M147" s="26"/>
      <c r="N147" s="26"/>
      <c r="O147" s="26"/>
      <c r="P147" s="26"/>
      <c r="Q147" s="26"/>
      <c r="R147" s="26"/>
      <c r="S147" s="26"/>
      <c r="T147" s="26"/>
      <c r="U147" s="26"/>
      <c r="V147" s="26"/>
      <c r="W147" s="26"/>
      <c r="X147" s="26"/>
      <c r="Y147" s="26"/>
      <c r="Z147" s="26"/>
      <c r="AC147" s="216" t="b">
        <f>IF(AND(AB147=1,'Area 5 General'!E24="y"),"achieved",IF(AND(AB147=1,'Area 5 General'!E24="n"),"not achieved",IF(AND(AB147=1,'Area 5 General'!E24="n/a"),"N/A")))</f>
        <v>0</v>
      </c>
    </row>
    <row r="148" spans="1:29" x14ac:dyDescent="0.35">
      <c r="A148" s="111" t="s">
        <v>19</v>
      </c>
      <c r="B148" s="112">
        <v>23.1</v>
      </c>
      <c r="C148" s="111" t="s">
        <v>502</v>
      </c>
      <c r="D148" s="111" t="str">
        <f t="shared" si="17"/>
        <v>23.1. Library Online</v>
      </c>
      <c r="E148" s="111">
        <f>IF('Area 5 General'!E25="y",1,0)</f>
        <v>0</v>
      </c>
      <c r="F148" s="111" t="str">
        <f>IF('Area 5 General'!$H25=calculations!F$2,1,"")</f>
        <v/>
      </c>
      <c r="G148" s="111" t="str">
        <f>IF('Area 5 General'!$H25=calculations!G$2,1,"")</f>
        <v/>
      </c>
      <c r="H148" s="111" t="str">
        <f>IF('Area 5 General'!$H25=calculations!H$2,1,"")</f>
        <v/>
      </c>
      <c r="I148" s="111" t="str">
        <f>IF('Area 5 General'!$H25=calculations!I$2,1,"")</f>
        <v/>
      </c>
      <c r="J148" s="26"/>
      <c r="K148" s="26"/>
      <c r="L148" s="26"/>
      <c r="M148" s="26"/>
      <c r="N148" s="26"/>
      <c r="O148" s="26"/>
      <c r="P148" s="26"/>
      <c r="Q148" s="26"/>
      <c r="R148" s="26"/>
      <c r="S148" s="26"/>
      <c r="T148" s="26"/>
      <c r="U148" s="26"/>
      <c r="V148" s="26"/>
      <c r="W148" s="26"/>
      <c r="X148" s="26"/>
      <c r="Y148" s="26"/>
      <c r="Z148" s="26"/>
      <c r="AA148" t="str">
        <f t="shared" si="18"/>
        <v>23.1. Library Online</v>
      </c>
      <c r="AB148">
        <f>IF('Area 5 General'!D25="M",1,0)+IF('Area 5 General'!D25="L",1,0)</f>
        <v>1</v>
      </c>
      <c r="AC148" s="216" t="b">
        <f>IF(AND(AB148=1,'Area 5 General'!E25="y"),"achieved",IF(AND(AB148=1,'Area 5 General'!E25="n"),"not achieved",IF(AND(AB148=1,'Area 5 General'!E25="n/a"),"N/A")))</f>
        <v>0</v>
      </c>
    </row>
    <row r="149" spans="1:29" x14ac:dyDescent="0.35">
      <c r="A149" s="111" t="s">
        <v>19</v>
      </c>
      <c r="B149" s="112">
        <v>23.2</v>
      </c>
      <c r="C149" s="111" t="s">
        <v>142</v>
      </c>
      <c r="D149" s="111" t="str">
        <f t="shared" si="17"/>
        <v>23.2. Accessible Website</v>
      </c>
      <c r="E149" s="111">
        <f>IF('Area 5 General'!E26="y",1,0)</f>
        <v>0</v>
      </c>
      <c r="F149" s="111" t="str">
        <f>IF('Area 5 General'!$H26=calculations!F$2,1,"")</f>
        <v/>
      </c>
      <c r="G149" s="111" t="str">
        <f>IF('Area 5 General'!$H26=calculations!G$2,1,"")</f>
        <v/>
      </c>
      <c r="H149" s="111" t="str">
        <f>IF('Area 5 General'!$H26=calculations!H$2,1,"")</f>
        <v/>
      </c>
      <c r="I149" s="111" t="str">
        <f>IF('Area 5 General'!$H26=calculations!I$2,1,"")</f>
        <v/>
      </c>
      <c r="J149" s="26"/>
      <c r="K149" s="26"/>
      <c r="L149" s="26"/>
      <c r="M149" s="26"/>
      <c r="N149" s="26"/>
      <c r="O149" s="26"/>
      <c r="P149" s="26"/>
      <c r="Q149" s="26"/>
      <c r="R149" s="26"/>
      <c r="S149" s="26"/>
      <c r="T149" s="26"/>
      <c r="U149" s="26"/>
      <c r="V149" s="26"/>
      <c r="W149" s="26"/>
      <c r="X149" s="26"/>
      <c r="Y149" s="26"/>
      <c r="Z149" s="26"/>
      <c r="AA149" t="str">
        <f t="shared" si="18"/>
        <v>23.2. Accessible Website</v>
      </c>
      <c r="AB149">
        <f>IF('Area 5 General'!D26="M",1,0)+IF('Area 5 General'!D26="L",1,0)</f>
        <v>1</v>
      </c>
      <c r="AC149" s="216" t="b">
        <f>IF(AND(AB149=1,'Area 5 General'!E26="y"),"achieved",IF(AND(AB149=1,'Area 5 General'!E26="n"),"not achieved",IF(AND(AB149=1,'Area 5 General'!E26="n/a"),"N/A")))</f>
        <v>0</v>
      </c>
    </row>
    <row r="150" spans="1:29" x14ac:dyDescent="0.35">
      <c r="A150" s="111" t="s">
        <v>19</v>
      </c>
      <c r="B150" s="112">
        <v>23.4</v>
      </c>
      <c r="C150" s="111" t="s">
        <v>143</v>
      </c>
      <c r="D150" s="111" t="str">
        <f t="shared" si="17"/>
        <v>23.4. Library Information</v>
      </c>
      <c r="E150" s="111">
        <f>IF('Area 5 General'!E27="y",1,0)</f>
        <v>0</v>
      </c>
      <c r="F150" s="111" t="str">
        <f>IF('Area 5 General'!$H27=calculations!F$2,1,"")</f>
        <v/>
      </c>
      <c r="G150" s="111" t="str">
        <f>IF('Area 5 General'!$H27=calculations!G$2,1,"")</f>
        <v/>
      </c>
      <c r="H150" s="111" t="str">
        <f>IF('Area 5 General'!$H27=calculations!H$2,1,"")</f>
        <v/>
      </c>
      <c r="I150" s="111" t="str">
        <f>IF('Area 5 General'!$H27=calculations!I$2,1,"")</f>
        <v/>
      </c>
      <c r="J150" s="26"/>
      <c r="K150" s="26"/>
      <c r="L150" s="26"/>
      <c r="M150" s="26"/>
      <c r="N150" s="26"/>
      <c r="O150" s="26"/>
      <c r="P150" s="26"/>
      <c r="Q150" s="26"/>
      <c r="R150" s="26"/>
      <c r="S150" s="26"/>
      <c r="T150" s="26"/>
      <c r="U150" s="26"/>
      <c r="V150" s="26"/>
      <c r="W150" s="26"/>
      <c r="X150" s="26"/>
      <c r="Y150" s="26"/>
      <c r="Z150" s="26"/>
      <c r="AA150" t="str">
        <f t="shared" si="18"/>
        <v>23.4. Library Information</v>
      </c>
      <c r="AB150">
        <f>IF('Area 5 General'!D27="M",1,0)+IF('Area 5 General'!D27="L",1,0)</f>
        <v>1</v>
      </c>
      <c r="AC150" s="216" t="b">
        <f>IF(AND(AB150=1,'Area 5 General'!E27="y"),"achieved",IF(AND(AB150=1,'Area 5 General'!E27="n"),"not achieved",IF(AND(AB150=1,'Area 5 General'!E27="n/a"),"N/A")))</f>
        <v>0</v>
      </c>
    </row>
    <row r="151" spans="1:29" x14ac:dyDescent="0.35">
      <c r="A151" s="111" t="s">
        <v>19</v>
      </c>
      <c r="B151" s="112">
        <v>23.6</v>
      </c>
      <c r="C151" s="111" t="s">
        <v>144</v>
      </c>
      <c r="D151" s="111" t="str">
        <f t="shared" si="17"/>
        <v>23.6. Social Media</v>
      </c>
      <c r="E151" s="111">
        <f>IF('Area 5 General'!E28="y",1,0)</f>
        <v>0</v>
      </c>
      <c r="F151" s="111" t="str">
        <f>IF('Area 5 General'!$H28=calculations!F$2,1,"")</f>
        <v/>
      </c>
      <c r="G151" s="111" t="str">
        <f>IF('Area 5 General'!$H28=calculations!G$2,1,"")</f>
        <v/>
      </c>
      <c r="H151" s="111" t="str">
        <f>IF('Area 5 General'!$H28=calculations!H$2,1,"")</f>
        <v/>
      </c>
      <c r="I151" s="111" t="str">
        <f>IF('Area 5 General'!$H28=calculations!I$2,1,"")</f>
        <v/>
      </c>
      <c r="J151" s="26"/>
      <c r="K151" s="26"/>
      <c r="L151" s="26"/>
      <c r="M151" s="26"/>
      <c r="N151" s="26"/>
      <c r="O151" s="26"/>
      <c r="P151" s="26"/>
      <c r="Q151" s="26"/>
      <c r="R151" s="26"/>
      <c r="S151" s="26"/>
      <c r="T151" s="26"/>
      <c r="U151" s="26"/>
      <c r="V151" s="26"/>
      <c r="W151" s="26"/>
      <c r="X151" s="26"/>
      <c r="Y151" s="26"/>
      <c r="Z151" s="26"/>
      <c r="AA151" t="str">
        <f t="shared" si="18"/>
        <v>23.6. Social Media</v>
      </c>
      <c r="AB151">
        <f>IF('Area 5 General'!D28="M",1,0)+IF('Area 5 General'!D28="L",1,0)</f>
        <v>0</v>
      </c>
      <c r="AC151" s="216" t="b">
        <f>IF(AND(AB151=1,'Area 5 General'!E28="y"),"achieved",IF(AND(AB151=1,'Area 5 General'!E28="n"),"not achieved",IF(AND(AB151=1,'Area 5 General'!E28="n/a"),"N/A")))</f>
        <v>0</v>
      </c>
    </row>
    <row r="152" spans="1:29" x14ac:dyDescent="0.35">
      <c r="A152" s="111">
        <f>COUNTA(A126:A151)-COUNTIF('Area 5 General'!E:E,"n/a")</f>
        <v>22</v>
      </c>
      <c r="B152" s="112"/>
      <c r="C152" s="111"/>
      <c r="D152" s="111"/>
      <c r="E152" s="111">
        <f>SUM(E126:E151)</f>
        <v>0</v>
      </c>
      <c r="F152" s="111">
        <f>SUM(F126:F151)</f>
        <v>0</v>
      </c>
      <c r="G152" s="111">
        <f>SUM(G126:G151)</f>
        <v>0</v>
      </c>
      <c r="H152" s="111">
        <f>SUM(H126:H151)</f>
        <v>0</v>
      </c>
      <c r="I152" s="111">
        <f>SUM(I126:I151)</f>
        <v>0</v>
      </c>
      <c r="J152" s="26"/>
      <c r="K152" s="26"/>
      <c r="L152" s="26"/>
      <c r="M152" s="26"/>
      <c r="N152" s="26"/>
      <c r="O152" s="26"/>
      <c r="P152" s="26"/>
      <c r="Q152" s="26"/>
      <c r="R152" s="26"/>
      <c r="S152" s="26"/>
      <c r="T152" s="26"/>
      <c r="U152" s="26"/>
      <c r="V152" s="26"/>
      <c r="W152" s="26"/>
      <c r="X152" s="26"/>
      <c r="Y152" s="26"/>
      <c r="Z152" s="26"/>
      <c r="AA152" s="220" t="s">
        <v>544</v>
      </c>
      <c r="AB152" s="220">
        <f>SUM(AB126:AB151)-COUNTIF(AC126:AC151,"n/a")</f>
        <v>6</v>
      </c>
      <c r="AC152" s="221">
        <f>COUNTIF(AC126:AC151,"ACHIEVED")</f>
        <v>0</v>
      </c>
    </row>
    <row r="153" spans="1:29" x14ac:dyDescent="0.35">
      <c r="A153" s="111"/>
      <c r="B153" s="112"/>
      <c r="C153" s="111"/>
      <c r="D153" s="111"/>
      <c r="E153" s="111"/>
      <c r="F153" s="111"/>
      <c r="G153" s="111"/>
      <c r="H153" s="111"/>
      <c r="I153" s="111"/>
      <c r="J153" s="26"/>
      <c r="K153" s="26"/>
      <c r="L153" s="26"/>
      <c r="M153" s="26"/>
      <c r="N153" s="26"/>
      <c r="O153" s="26"/>
      <c r="P153" s="26"/>
      <c r="Q153" s="26"/>
      <c r="R153" s="26"/>
      <c r="S153" s="26"/>
      <c r="T153" s="26"/>
      <c r="U153" s="26"/>
      <c r="V153" s="26"/>
      <c r="W153" s="26"/>
      <c r="X153" s="26"/>
      <c r="Y153" s="26"/>
      <c r="Z153" s="26"/>
    </row>
    <row r="154" spans="1:29" x14ac:dyDescent="0.35">
      <c r="A154" s="111" t="s">
        <v>20</v>
      </c>
      <c r="B154" s="112">
        <v>24.1</v>
      </c>
      <c r="C154" s="111" t="s">
        <v>145</v>
      </c>
      <c r="D154" s="111" t="str">
        <f t="shared" ref="D154:D177" si="19">CONCATENATE(B154,"."," ",C154)</f>
        <v>24.1. Lending Collection</v>
      </c>
      <c r="E154" s="111">
        <f>IF('Area 6 Collections &amp; Services'!E3="y",1,0)</f>
        <v>0</v>
      </c>
      <c r="F154" s="111" t="str">
        <f>IF('Area 6 Collections &amp; Services'!$H3=calculations!F$2,1,"")</f>
        <v/>
      </c>
      <c r="G154" s="111" t="str">
        <f>IF('Area 6 Collections &amp; Services'!$H3=calculations!G$2,1,"")</f>
        <v/>
      </c>
      <c r="H154" s="111" t="str">
        <f>IF('Area 6 Collections &amp; Services'!$H3=calculations!H$2,1,"")</f>
        <v/>
      </c>
      <c r="I154" s="111" t="str">
        <f>IF('Area 6 Collections &amp; Services'!$H3=calculations!I$2,1,"")</f>
        <v/>
      </c>
      <c r="J154" s="26"/>
      <c r="K154" s="26"/>
      <c r="L154" s="26"/>
      <c r="M154" s="26"/>
      <c r="N154" s="26"/>
      <c r="O154" s="26"/>
      <c r="P154" s="26"/>
      <c r="Q154" s="26"/>
      <c r="R154" s="26"/>
      <c r="S154" s="26"/>
      <c r="T154" s="26"/>
      <c r="U154" s="26"/>
      <c r="V154" s="26"/>
      <c r="W154" s="26"/>
      <c r="X154" s="26"/>
      <c r="Y154" s="26"/>
      <c r="Z154" s="26"/>
      <c r="AA154" t="str">
        <f t="shared" si="18"/>
        <v>24.1. Lending Collection</v>
      </c>
      <c r="AB154">
        <f>IF('Area 6 Collections &amp; Services'!D3="M",1,0)+IF('Area 6 Collections &amp; Services'!D3="L",1,0)</f>
        <v>0</v>
      </c>
      <c r="AC154" s="216" t="b">
        <f>IF(AND(AB154=1,'Area 6 Collections &amp; Services'!E3="y"),"achieved",IF(AND(AB154=1,'Area 6 Collections &amp; Services'!E3="n"),"not achieved",IF(AND(AB154=1,'Area 6 Collections &amp; Services'!E3="n/a"),"N/A")))</f>
        <v>0</v>
      </c>
    </row>
    <row r="155" spans="1:29" x14ac:dyDescent="0.35">
      <c r="A155" s="111" t="s">
        <v>20</v>
      </c>
      <c r="B155" s="112">
        <v>24.2</v>
      </c>
      <c r="C155" s="111" t="s">
        <v>146</v>
      </c>
      <c r="D155" s="111" t="str">
        <f t="shared" si="19"/>
        <v>24.2. Labeling</v>
      </c>
      <c r="E155" s="111">
        <f>IF('Area 6 Collections &amp; Services'!E4="y",1,0)</f>
        <v>0</v>
      </c>
      <c r="F155" s="111" t="str">
        <f>IF('Area 6 Collections &amp; Services'!$H4=calculations!F$2,1,"")</f>
        <v/>
      </c>
      <c r="G155" s="111" t="str">
        <f>IF('Area 6 Collections &amp; Services'!$H4=calculations!G$2,1,"")</f>
        <v/>
      </c>
      <c r="H155" s="111" t="str">
        <f>IF('Area 6 Collections &amp; Services'!$H4=calculations!H$2,1,"")</f>
        <v/>
      </c>
      <c r="I155" s="111" t="str">
        <f>IF('Area 6 Collections &amp; Services'!$H4=calculations!I$2,1,"")</f>
        <v/>
      </c>
      <c r="J155" s="26"/>
      <c r="K155" s="26"/>
      <c r="L155" s="26"/>
      <c r="M155" s="26"/>
      <c r="N155" s="26"/>
      <c r="O155" s="26"/>
      <c r="P155" s="26"/>
      <c r="Q155" s="26"/>
      <c r="R155" s="26"/>
      <c r="S155" s="26"/>
      <c r="T155" s="26"/>
      <c r="U155" s="26"/>
      <c r="V155" s="26"/>
      <c r="W155" s="26"/>
      <c r="X155" s="26"/>
      <c r="Y155" s="26"/>
      <c r="Z155" s="26"/>
      <c r="AA155" t="str">
        <f t="shared" si="18"/>
        <v>24.2. Labeling</v>
      </c>
      <c r="AB155">
        <f>IF('Area 6 Collections &amp; Services'!D4="M",1,0)+IF('Area 6 Collections &amp; Services'!D4="L",1,0)</f>
        <v>0</v>
      </c>
      <c r="AC155" s="216" t="b">
        <f>IF(AND(AB155=1,'Area 6 Collections &amp; Services'!E4="y"),"achieved",IF(AND(AB155=1,'Area 6 Collections &amp; Services'!E4="n"),"not achieved",IF(AND(AB155=1,'Area 6 Collections &amp; Services'!E4="n/a"),"N/A")))</f>
        <v>0</v>
      </c>
    </row>
    <row r="156" spans="1:29" x14ac:dyDescent="0.35">
      <c r="A156" s="111" t="s">
        <v>20</v>
      </c>
      <c r="B156" s="112">
        <v>24.3</v>
      </c>
      <c r="C156" s="111" t="s">
        <v>147</v>
      </c>
      <c r="D156" s="111" t="str">
        <f t="shared" si="19"/>
        <v>24.3. Arrangement</v>
      </c>
      <c r="E156" s="111">
        <f>IF('Area 6 Collections &amp; Services'!E5="y",1,0)</f>
        <v>0</v>
      </c>
      <c r="F156" s="111" t="str">
        <f>IF('Area 6 Collections &amp; Services'!$H5=calculations!F$2,1,"")</f>
        <v/>
      </c>
      <c r="G156" s="111" t="str">
        <f>IF('Area 6 Collections &amp; Services'!$H5=calculations!G$2,1,"")</f>
        <v/>
      </c>
      <c r="H156" s="111" t="str">
        <f>IF('Area 6 Collections &amp; Services'!$H5=calculations!H$2,1,"")</f>
        <v/>
      </c>
      <c r="I156" s="111" t="str">
        <f>IF('Area 6 Collections &amp; Services'!$H5=calculations!I$2,1,"")</f>
        <v/>
      </c>
      <c r="J156" s="26"/>
      <c r="K156" s="26"/>
      <c r="L156" s="26"/>
      <c r="M156" s="26"/>
      <c r="N156" s="26"/>
      <c r="O156" s="26"/>
      <c r="P156" s="26"/>
      <c r="Q156" s="26"/>
      <c r="R156" s="26"/>
      <c r="S156" s="26"/>
      <c r="T156" s="26"/>
      <c r="U156" s="26"/>
      <c r="V156" s="26"/>
      <c r="W156" s="26"/>
      <c r="X156" s="26"/>
      <c r="Y156" s="26"/>
      <c r="Z156" s="26"/>
      <c r="AA156" t="str">
        <f t="shared" si="18"/>
        <v>24.3. Arrangement</v>
      </c>
      <c r="AB156">
        <f>IF('Area 6 Collections &amp; Services'!D5="M",1,0)+IF('Area 6 Collections &amp; Services'!D5="L",1,0)</f>
        <v>0</v>
      </c>
      <c r="AC156" s="216" t="b">
        <f>IF(AND(AB156=1,'Area 6 Collections &amp; Services'!E5="y"),"achieved",IF(AND(AB156=1,'Area 6 Collections &amp; Services'!E5="n"),"not achieved",IF(AND(AB156=1,'Area 6 Collections &amp; Services'!E5="n/a"),"N/A")))</f>
        <v>0</v>
      </c>
    </row>
    <row r="157" spans="1:29" x14ac:dyDescent="0.35">
      <c r="A157" s="111" t="s">
        <v>20</v>
      </c>
      <c r="B157" s="112">
        <v>24.4</v>
      </c>
      <c r="C157" s="111" t="s">
        <v>148</v>
      </c>
      <c r="D157" s="111" t="str">
        <f t="shared" si="19"/>
        <v>24.4. Reference Resources</v>
      </c>
      <c r="E157" s="111">
        <f>IF('Area 6 Collections &amp; Services'!E6="y",1,0)</f>
        <v>0</v>
      </c>
      <c r="F157" s="111" t="str">
        <f>IF('Area 6 Collections &amp; Services'!$H6=calculations!F$2,1,"")</f>
        <v/>
      </c>
      <c r="G157" s="111" t="str">
        <f>IF('Area 6 Collections &amp; Services'!$H6=calculations!G$2,1,"")</f>
        <v/>
      </c>
      <c r="H157" s="111" t="str">
        <f>IF('Area 6 Collections &amp; Services'!$H6=calculations!H$2,1,"")</f>
        <v/>
      </c>
      <c r="I157" s="111" t="str">
        <f>IF('Area 6 Collections &amp; Services'!$H6=calculations!I$2,1,"")</f>
        <v/>
      </c>
      <c r="J157" s="26"/>
      <c r="K157" s="26"/>
      <c r="L157" s="26"/>
      <c r="M157" s="26"/>
      <c r="N157" s="26"/>
      <c r="O157" s="26"/>
      <c r="P157" s="26"/>
      <c r="Q157" s="26"/>
      <c r="R157" s="26"/>
      <c r="S157" s="26"/>
      <c r="T157" s="26"/>
      <c r="U157" s="26"/>
      <c r="V157" s="26"/>
      <c r="W157" s="26"/>
      <c r="X157" s="26"/>
      <c r="Y157" s="26"/>
      <c r="Z157" s="26"/>
      <c r="AA157" t="str">
        <f t="shared" si="18"/>
        <v>24.4. Reference Resources</v>
      </c>
      <c r="AB157">
        <f>IF('Area 6 Collections &amp; Services'!D6="M",1,0)+IF('Area 6 Collections &amp; Services'!D6="L",1,0)</f>
        <v>1</v>
      </c>
      <c r="AC157" s="216" t="b">
        <f>IF(AND(AB157=1,'Area 6 Collections &amp; Services'!E6="y"),"achieved",IF(AND(AB157=1,'Area 6 Collections &amp; Services'!E6="n"),"not achieved",IF(AND(AB157=1,'Area 6 Collections &amp; Services'!E6="n/a"),"N/A")))</f>
        <v>0</v>
      </c>
    </row>
    <row r="158" spans="1:29" x14ac:dyDescent="0.35">
      <c r="A158" s="111" t="s">
        <v>20</v>
      </c>
      <c r="B158" s="112">
        <v>24.5</v>
      </c>
      <c r="C158" s="111" t="s">
        <v>149</v>
      </c>
      <c r="D158" s="111" t="str">
        <f t="shared" si="19"/>
        <v>24.5. Advisory Aids</v>
      </c>
      <c r="E158" s="111">
        <f>IF('Area 6 Collections &amp; Services'!E7="y",1,0)</f>
        <v>0</v>
      </c>
      <c r="F158" s="111" t="str">
        <f>IF('Area 6 Collections &amp; Services'!$H7=calculations!F$2,1,"")</f>
        <v/>
      </c>
      <c r="G158" s="111" t="str">
        <f>IF('Area 6 Collections &amp; Services'!$H7=calculations!G$2,1,"")</f>
        <v/>
      </c>
      <c r="H158" s="111" t="str">
        <f>IF('Area 6 Collections &amp; Services'!$H7=calculations!H$2,1,"")</f>
        <v/>
      </c>
      <c r="I158" s="111" t="str">
        <f>IF('Area 6 Collections &amp; Services'!$H7=calculations!I$2,1,"")</f>
        <v/>
      </c>
      <c r="J158" s="26"/>
      <c r="K158" s="26"/>
      <c r="L158" s="26"/>
      <c r="M158" s="26"/>
      <c r="N158" s="26"/>
      <c r="O158" s="26"/>
      <c r="P158" s="26"/>
      <c r="Q158" s="26"/>
      <c r="R158" s="26"/>
      <c r="S158" s="26"/>
      <c r="T158" s="26"/>
      <c r="U158" s="26"/>
      <c r="V158" s="26"/>
      <c r="W158" s="26"/>
      <c r="X158" s="26"/>
      <c r="Y158" s="26"/>
      <c r="Z158" s="26"/>
      <c r="AA158" t="str">
        <f t="shared" si="18"/>
        <v>24.5. Advisory Aids</v>
      </c>
      <c r="AB158">
        <f>IF('Area 6 Collections &amp; Services'!D7="M",1,0)+IF('Area 6 Collections &amp; Services'!D7="L",1,0)</f>
        <v>0</v>
      </c>
      <c r="AC158" s="216" t="b">
        <f>IF(AND(AB158=1,'Area 6 Collections &amp; Services'!E7="y"),"achieved",IF(AND(AB158=1,'Area 6 Collections &amp; Services'!E7="n"),"not achieved",IF(AND(AB158=1,'Area 6 Collections &amp; Services'!E7="n/a"),"N/A")))</f>
        <v>0</v>
      </c>
    </row>
    <row r="159" spans="1:29" x14ac:dyDescent="0.35">
      <c r="A159" s="111" t="s">
        <v>20</v>
      </c>
      <c r="B159" s="112">
        <v>24.6</v>
      </c>
      <c r="C159" s="111" t="s">
        <v>150</v>
      </c>
      <c r="D159" s="111" t="str">
        <f t="shared" si="19"/>
        <v>24.6. Children's Materials</v>
      </c>
      <c r="E159" s="111">
        <f>IF('Area 6 Collections &amp; Services'!E8="y",1,0)</f>
        <v>0</v>
      </c>
      <c r="F159" s="111" t="str">
        <f>IF('Area 6 Collections &amp; Services'!$H8=calculations!F$2,1,"")</f>
        <v/>
      </c>
      <c r="G159" s="111" t="str">
        <f>IF('Area 6 Collections &amp; Services'!$H8=calculations!G$2,1,"")</f>
        <v/>
      </c>
      <c r="H159" s="111" t="str">
        <f>IF('Area 6 Collections &amp; Services'!$H8=calculations!H$2,1,"")</f>
        <v/>
      </c>
      <c r="I159" s="111" t="str">
        <f>IF('Area 6 Collections &amp; Services'!$H8=calculations!I$2,1,"")</f>
        <v/>
      </c>
      <c r="J159" s="26"/>
      <c r="K159" s="26"/>
      <c r="L159" s="26"/>
      <c r="M159" s="26"/>
      <c r="N159" s="26"/>
      <c r="O159" s="26"/>
      <c r="P159" s="26"/>
      <c r="Q159" s="26"/>
      <c r="R159" s="26"/>
      <c r="S159" s="26"/>
      <c r="T159" s="26"/>
      <c r="U159" s="26"/>
      <c r="V159" s="26"/>
      <c r="W159" s="26"/>
      <c r="X159" s="26"/>
      <c r="Y159" s="26"/>
      <c r="Z159" s="26"/>
      <c r="AA159" t="str">
        <f t="shared" si="18"/>
        <v>24.6. Children's Materials</v>
      </c>
      <c r="AB159">
        <f>IF('Area 6 Collections &amp; Services'!D8="M",1,0)+IF('Area 6 Collections &amp; Services'!D8="L",1,0)</f>
        <v>0</v>
      </c>
      <c r="AC159" s="216" t="b">
        <f>IF(AND(AB159=1,'Area 6 Collections &amp; Services'!E8="y"),"achieved",IF(AND(AB159=1,'Area 6 Collections &amp; Services'!E8="n"),"not achieved",IF(AND(AB159=1,'Area 6 Collections &amp; Services'!E8="n/a"),"N/A")))</f>
        <v>0</v>
      </c>
    </row>
    <row r="160" spans="1:29" x14ac:dyDescent="0.35">
      <c r="A160" s="111" t="s">
        <v>20</v>
      </c>
      <c r="B160" s="112">
        <v>24.7</v>
      </c>
      <c r="C160" s="111" t="s">
        <v>151</v>
      </c>
      <c r="D160" s="111" t="str">
        <f t="shared" si="19"/>
        <v>24.7. Early Literacy</v>
      </c>
      <c r="E160" s="111">
        <f>IF('Area 6 Collections &amp; Services'!E9="y",1,0)</f>
        <v>0</v>
      </c>
      <c r="F160" s="111" t="str">
        <f>IF('Area 6 Collections &amp; Services'!$H9=calculations!F$2,1,"")</f>
        <v/>
      </c>
      <c r="G160" s="111" t="str">
        <f>IF('Area 6 Collections &amp; Services'!$H9=calculations!G$2,1,"")</f>
        <v/>
      </c>
      <c r="H160" s="111" t="str">
        <f>IF('Area 6 Collections &amp; Services'!$H9=calculations!H$2,1,"")</f>
        <v/>
      </c>
      <c r="I160" s="111" t="str">
        <f>IF('Area 6 Collections &amp; Services'!$H9=calculations!I$2,1,"")</f>
        <v/>
      </c>
      <c r="J160" s="26"/>
      <c r="K160" s="26"/>
      <c r="L160" s="26"/>
      <c r="M160" s="26"/>
      <c r="N160" s="26"/>
      <c r="O160" s="26"/>
      <c r="P160" s="26"/>
      <c r="Q160" s="26"/>
      <c r="R160" s="26"/>
      <c r="S160" s="26"/>
      <c r="T160" s="26"/>
      <c r="U160" s="26"/>
      <c r="V160" s="26"/>
      <c r="W160" s="26"/>
      <c r="X160" s="26"/>
      <c r="Y160" s="26"/>
      <c r="Z160" s="26"/>
      <c r="AA160" t="str">
        <f t="shared" si="18"/>
        <v>24.7. Early Literacy</v>
      </c>
      <c r="AB160">
        <f>IF('Area 6 Collections &amp; Services'!D9="M",1,0)+IF('Area 6 Collections &amp; Services'!D9="L",1,0)</f>
        <v>0</v>
      </c>
      <c r="AC160" s="216" t="b">
        <f>IF(AND(AB160=1,'Area 6 Collections &amp; Services'!E9="y"),"achieved",IF(AND(AB160=1,'Area 6 Collections &amp; Services'!E9="n"),"not achieved",IF(AND(AB160=1,'Area 6 Collections &amp; Services'!E9="n/a"),"N/A")))</f>
        <v>0</v>
      </c>
    </row>
    <row r="161" spans="1:29" x14ac:dyDescent="0.35">
      <c r="A161" s="111" t="s">
        <v>20</v>
      </c>
      <c r="B161" s="112">
        <v>24.8</v>
      </c>
      <c r="C161" s="111" t="s">
        <v>152</v>
      </c>
      <c r="D161" s="111" t="str">
        <f t="shared" si="19"/>
        <v>24.8. Teen / YA Materials</v>
      </c>
      <c r="E161" s="111">
        <f>IF('Area 6 Collections &amp; Services'!E10="y",1,0)</f>
        <v>0</v>
      </c>
      <c r="F161" s="111" t="str">
        <f>IF('Area 6 Collections &amp; Services'!$H10=calculations!F$2,1,"")</f>
        <v/>
      </c>
      <c r="G161" s="111" t="str">
        <f>IF('Area 6 Collections &amp; Services'!$H10=calculations!G$2,1,"")</f>
        <v/>
      </c>
      <c r="H161" s="111" t="str">
        <f>IF('Area 6 Collections &amp; Services'!$H10=calculations!H$2,1,"")</f>
        <v/>
      </c>
      <c r="I161" s="111" t="str">
        <f>IF('Area 6 Collections &amp; Services'!$H10=calculations!I$2,1,"")</f>
        <v/>
      </c>
      <c r="J161" s="26"/>
      <c r="K161" s="26"/>
      <c r="L161" s="26"/>
      <c r="M161" s="26"/>
      <c r="N161" s="26"/>
      <c r="O161" s="26"/>
      <c r="P161" s="26"/>
      <c r="Q161" s="26"/>
      <c r="R161" s="26"/>
      <c r="S161" s="26"/>
      <c r="T161" s="26"/>
      <c r="U161" s="26"/>
      <c r="V161" s="26"/>
      <c r="W161" s="26"/>
      <c r="X161" s="26"/>
      <c r="Y161" s="26"/>
      <c r="Z161" s="26"/>
      <c r="AA161" t="str">
        <f t="shared" si="18"/>
        <v>24.8. Teen / YA Materials</v>
      </c>
      <c r="AB161">
        <f>IF('Area 6 Collections &amp; Services'!D10="M",1,0)+IF('Area 6 Collections &amp; Services'!D10="L",1,0)</f>
        <v>0</v>
      </c>
      <c r="AC161" s="216" t="b">
        <f>IF(AND(AB161=1,'Area 6 Collections &amp; Services'!E10="y"),"achieved",IF(AND(AB161=1,'Area 6 Collections &amp; Services'!E10="n"),"not achieved",IF(AND(AB161=1,'Area 6 Collections &amp; Services'!E10="n/a"),"N/A")))</f>
        <v>0</v>
      </c>
    </row>
    <row r="162" spans="1:29" x14ac:dyDescent="0.35">
      <c r="A162" s="111" t="s">
        <v>20</v>
      </c>
      <c r="B162" s="112">
        <v>24.9</v>
      </c>
      <c r="C162" s="111" t="s">
        <v>153</v>
      </c>
      <c r="D162" s="111" t="str">
        <f t="shared" si="19"/>
        <v>24.9. Collections: Language</v>
      </c>
      <c r="E162" s="111">
        <f>IF('Area 6 Collections &amp; Services'!E11="y",1,0)</f>
        <v>0</v>
      </c>
      <c r="F162" s="111" t="str">
        <f>IF('Area 6 Collections &amp; Services'!$H11=calculations!F$2,1,"")</f>
        <v/>
      </c>
      <c r="G162" s="111" t="str">
        <f>IF('Area 6 Collections &amp; Services'!$H11=calculations!G$2,1,"")</f>
        <v/>
      </c>
      <c r="H162" s="111" t="str">
        <f>IF('Area 6 Collections &amp; Services'!$H11=calculations!H$2,1,"")</f>
        <v/>
      </c>
      <c r="I162" s="111" t="str">
        <f>IF('Area 6 Collections &amp; Services'!$H11=calculations!I$2,1,"")</f>
        <v/>
      </c>
      <c r="J162" s="26"/>
      <c r="K162" s="26"/>
      <c r="L162" s="26"/>
      <c r="M162" s="26"/>
      <c r="N162" s="26"/>
      <c r="O162" s="26"/>
      <c r="P162" s="26"/>
      <c r="Q162" s="26"/>
      <c r="R162" s="26"/>
      <c r="S162" s="26"/>
      <c r="T162" s="26"/>
      <c r="U162" s="26"/>
      <c r="V162" s="26"/>
      <c r="W162" s="26"/>
      <c r="X162" s="26"/>
      <c r="Y162" s="26"/>
      <c r="Z162" s="26"/>
      <c r="AA162" t="str">
        <f t="shared" si="18"/>
        <v>24.9. Collections: Language</v>
      </c>
      <c r="AB162">
        <f>IF('Area 6 Collections &amp; Services'!D11="M",1,0)+IF('Area 6 Collections &amp; Services'!D11="L",1,0)</f>
        <v>0</v>
      </c>
      <c r="AC162" s="216" t="b">
        <f>IF(AND(AB162=1,'Area 6 Collections &amp; Services'!E11="y"),"achieved",IF(AND(AB162=1,'Area 6 Collections &amp; Services'!E11="n"),"not achieved",IF(AND(AB162=1,'Area 6 Collections &amp; Services'!E11="n/a"),"N/A")))</f>
        <v>0</v>
      </c>
    </row>
    <row r="163" spans="1:29" x14ac:dyDescent="0.35">
      <c r="A163" s="111" t="s">
        <v>20</v>
      </c>
      <c r="B163" s="117" t="s">
        <v>154</v>
      </c>
      <c r="C163" s="111" t="s">
        <v>155</v>
      </c>
      <c r="D163" s="111" t="str">
        <f t="shared" si="19"/>
        <v>24.10. Alternative formats</v>
      </c>
      <c r="E163" s="111">
        <f>IF('Area 6 Collections &amp; Services'!E12="y",1,0)</f>
        <v>0</v>
      </c>
      <c r="F163" s="111" t="str">
        <f>IF('Area 6 Collections &amp; Services'!$H12=calculations!F$2,1,"")</f>
        <v/>
      </c>
      <c r="G163" s="111" t="str">
        <f>IF('Area 6 Collections &amp; Services'!$H12=calculations!G$2,1,"")</f>
        <v/>
      </c>
      <c r="H163" s="111" t="str">
        <f>IF('Area 6 Collections &amp; Services'!$H12=calculations!H$2,1,"")</f>
        <v/>
      </c>
      <c r="I163" s="111" t="str">
        <f>IF('Area 6 Collections &amp; Services'!$H12=calculations!I$2,1,"")</f>
        <v/>
      </c>
      <c r="J163" s="26"/>
      <c r="K163" s="26"/>
      <c r="L163" s="26"/>
      <c r="M163" s="26"/>
      <c r="N163" s="26"/>
      <c r="O163" s="26"/>
      <c r="P163" s="26"/>
      <c r="Q163" s="26"/>
      <c r="R163" s="26"/>
      <c r="S163" s="26"/>
      <c r="T163" s="26"/>
      <c r="U163" s="26"/>
      <c r="V163" s="26"/>
      <c r="W163" s="26"/>
      <c r="X163" s="26"/>
      <c r="Y163" s="26"/>
      <c r="Z163" s="26"/>
      <c r="AA163" t="str">
        <f t="shared" si="18"/>
        <v>24.10. Alternative formats</v>
      </c>
      <c r="AB163">
        <f>IF('Area 6 Collections &amp; Services'!D12="M",1,0)+IF('Area 6 Collections &amp; Services'!D12="L",1,0)</f>
        <v>0</v>
      </c>
      <c r="AC163" s="216" t="b">
        <f>IF(AND(AB163=1,'Area 6 Collections &amp; Services'!E12="y"),"achieved",IF(AND(AB163=1,'Area 6 Collections &amp; Services'!E12="n"),"not achieved",IF(AND(AB163=1,'Area 6 Collections &amp; Services'!E12="n/a"),"N/A")))</f>
        <v>0</v>
      </c>
    </row>
    <row r="164" spans="1:29" x14ac:dyDescent="0.35">
      <c r="A164" s="111"/>
      <c r="B164" s="117"/>
      <c r="C164" s="111"/>
      <c r="D164" s="111"/>
      <c r="E164" s="111"/>
      <c r="F164" s="111"/>
      <c r="G164" s="111"/>
      <c r="H164" s="111"/>
      <c r="I164" s="111"/>
      <c r="J164" s="26"/>
      <c r="K164" s="26"/>
      <c r="L164" s="26"/>
      <c r="M164" s="26"/>
      <c r="N164" s="26"/>
      <c r="O164" s="26"/>
      <c r="P164" s="26"/>
      <c r="Q164" s="26"/>
      <c r="R164" s="26"/>
      <c r="S164" s="26"/>
      <c r="T164" s="26"/>
      <c r="U164" s="26"/>
      <c r="V164" s="26"/>
      <c r="W164" s="26"/>
      <c r="X164" s="26"/>
      <c r="Y164" s="26"/>
      <c r="Z164" s="26"/>
      <c r="AC164" s="216" t="b">
        <f>IF(AND(AB164=1,'Area 6 Collections &amp; Services'!E13="y"),"achieved",IF(AND(AB164=1,'Area 6 Collections &amp; Services'!E13="n"),"not achieved",IF(AND(AB164=1,'Area 6 Collections &amp; Services'!E13="n/a"),"N/A")))</f>
        <v>0</v>
      </c>
    </row>
    <row r="165" spans="1:29" x14ac:dyDescent="0.35">
      <c r="A165" s="111" t="s">
        <v>20</v>
      </c>
      <c r="B165" s="112">
        <v>25.1</v>
      </c>
      <c r="C165" s="111" t="s">
        <v>156</v>
      </c>
      <c r="D165" s="111" t="str">
        <f t="shared" si="19"/>
        <v>25.1. General Public (a)</v>
      </c>
      <c r="E165" s="111">
        <f>IF('Area 6 Collections &amp; Services'!E14="y",1,0)</f>
        <v>0</v>
      </c>
      <c r="F165" s="111" t="str">
        <f>IF('Area 6 Collections &amp; Services'!$H14=calculations!F$2,1,"")</f>
        <v/>
      </c>
      <c r="G165" s="111" t="str">
        <f>IF('Area 6 Collections &amp; Services'!$H14=calculations!G$2,1,"")</f>
        <v/>
      </c>
      <c r="H165" s="111" t="str">
        <f>IF('Area 6 Collections &amp; Services'!$H14=calculations!H$2,1,"")</f>
        <v/>
      </c>
      <c r="I165" s="111" t="str">
        <f>IF('Area 6 Collections &amp; Services'!$H14=calculations!I$2,1,"")</f>
        <v/>
      </c>
      <c r="J165" s="26"/>
      <c r="K165" s="26"/>
      <c r="L165" s="26"/>
      <c r="M165" s="26"/>
      <c r="N165" s="26"/>
      <c r="O165" s="26"/>
      <c r="P165" s="26"/>
      <c r="Q165" s="26"/>
      <c r="R165" s="26"/>
      <c r="S165" s="26"/>
      <c r="T165" s="26"/>
      <c r="U165" s="26"/>
      <c r="V165" s="26"/>
      <c r="W165" s="26"/>
      <c r="X165" s="26"/>
      <c r="Y165" s="26"/>
      <c r="Z165" s="26"/>
      <c r="AA165" t="str">
        <f t="shared" si="18"/>
        <v>25.1. General Public (a)</v>
      </c>
      <c r="AB165">
        <f>IF('Area 6 Collections &amp; Services'!D14="M",1,0)+IF('Area 6 Collections &amp; Services'!D14="L",1,0)</f>
        <v>1</v>
      </c>
      <c r="AC165" s="216" t="b">
        <f>IF(AND(AB165=1,'Area 6 Collections &amp; Services'!E14="y"),"achieved",IF(AND(AB165=1,'Area 6 Collections &amp; Services'!E14="n"),"not achieved",IF(AND(AB165=1,'Area 6 Collections &amp; Services'!E14="n/a"),"N/A")))</f>
        <v>0</v>
      </c>
    </row>
    <row r="166" spans="1:29" x14ac:dyDescent="0.35">
      <c r="A166" s="111" t="s">
        <v>20</v>
      </c>
      <c r="B166" s="112">
        <v>25.2</v>
      </c>
      <c r="C166" s="111" t="s">
        <v>157</v>
      </c>
      <c r="D166" s="111" t="str">
        <f t="shared" si="19"/>
        <v>25.2. General Public (b)</v>
      </c>
      <c r="E166" s="111">
        <f>IF('Area 6 Collections &amp; Services'!E15="y",1,0)</f>
        <v>0</v>
      </c>
      <c r="F166" s="111" t="str">
        <f>IF('Area 6 Collections &amp; Services'!$H15=calculations!F$2,1,"")</f>
        <v/>
      </c>
      <c r="G166" s="111" t="str">
        <f>IF('Area 6 Collections &amp; Services'!$H15=calculations!G$2,1,"")</f>
        <v/>
      </c>
      <c r="H166" s="111" t="str">
        <f>IF('Area 6 Collections &amp; Services'!$H15=calculations!H$2,1,"")</f>
        <v/>
      </c>
      <c r="I166" s="111" t="str">
        <f>IF('Area 6 Collections &amp; Services'!$H15=calculations!I$2,1,"")</f>
        <v/>
      </c>
      <c r="AA166" t="str">
        <f t="shared" si="18"/>
        <v>25.2. General Public (b)</v>
      </c>
      <c r="AB166">
        <f>IF('Area 6 Collections &amp; Services'!D15="M",1,0)+IF('Area 6 Collections &amp; Services'!D15="L",1,0)</f>
        <v>1</v>
      </c>
      <c r="AC166" s="216" t="b">
        <f>IF(AND(AB166=1,'Area 6 Collections &amp; Services'!E15="y"),"achieved",IF(AND(AB166=1,'Area 6 Collections &amp; Services'!E15="n"),"not achieved",IF(AND(AB166=1,'Area 6 Collections &amp; Services'!E15="n/a"),"N/A")))</f>
        <v>0</v>
      </c>
    </row>
    <row r="167" spans="1:29" x14ac:dyDescent="0.35">
      <c r="A167" s="111" t="s">
        <v>20</v>
      </c>
      <c r="B167" s="112">
        <v>25.3</v>
      </c>
      <c r="C167" s="111" t="s">
        <v>158</v>
      </c>
      <c r="D167" s="111" t="str">
        <f t="shared" si="19"/>
        <v>25.3. General Public (c)</v>
      </c>
      <c r="E167" s="111">
        <f>IF('Area 6 Collections &amp; Services'!E16="y",1,0)</f>
        <v>0</v>
      </c>
      <c r="F167" s="111" t="str">
        <f>IF('Area 6 Collections &amp; Services'!$H16=calculations!F$2,1,"")</f>
        <v/>
      </c>
      <c r="G167" s="111" t="str">
        <f>IF('Area 6 Collections &amp; Services'!$H16=calculations!G$2,1,"")</f>
        <v/>
      </c>
      <c r="H167" s="111" t="str">
        <f>IF('Area 6 Collections &amp; Services'!$H16=calculations!H$2,1,"")</f>
        <v/>
      </c>
      <c r="I167" s="111" t="str">
        <f>IF('Area 6 Collections &amp; Services'!$H16=calculations!I$2,1,"")</f>
        <v/>
      </c>
      <c r="AA167" t="str">
        <f t="shared" si="18"/>
        <v>25.3. General Public (c)</v>
      </c>
      <c r="AB167">
        <f>IF('Area 6 Collections &amp; Services'!D16="M",1,0)+IF('Area 6 Collections &amp; Services'!D16="L",1,0)</f>
        <v>1</v>
      </c>
      <c r="AC167" s="216" t="b">
        <f>IF(AND(AB167=1,'Area 6 Collections &amp; Services'!E16="y"),"achieved",IF(AND(AB167=1,'Area 6 Collections &amp; Services'!E16="n"),"not achieved",IF(AND(AB167=1,'Area 6 Collections &amp; Services'!E16="n/a"),"N/A")))</f>
        <v>0</v>
      </c>
    </row>
    <row r="168" spans="1:29" x14ac:dyDescent="0.35">
      <c r="A168" s="111" t="s">
        <v>20</v>
      </c>
      <c r="B168" s="112">
        <v>25.4</v>
      </c>
      <c r="C168" s="111" t="s">
        <v>159</v>
      </c>
      <c r="D168" s="111" t="str">
        <f t="shared" si="19"/>
        <v>25.4. General Public (d)</v>
      </c>
      <c r="E168" s="111">
        <f>IF('Area 6 Collections &amp; Services'!E17="y",1,0)</f>
        <v>0</v>
      </c>
      <c r="F168" s="111" t="str">
        <f>IF('Area 6 Collections &amp; Services'!$H17=calculations!F$2,1,"")</f>
        <v/>
      </c>
      <c r="G168" s="111" t="str">
        <f>IF('Area 6 Collections &amp; Services'!$H17=calculations!G$2,1,"")</f>
        <v/>
      </c>
      <c r="H168" s="111" t="str">
        <f>IF('Area 6 Collections &amp; Services'!$H17=calculations!H$2,1,"")</f>
        <v/>
      </c>
      <c r="I168" s="111" t="str">
        <f>IF('Area 6 Collections &amp; Services'!$H17=calculations!I$2,1,"")</f>
        <v/>
      </c>
      <c r="AA168" t="str">
        <f t="shared" si="18"/>
        <v>25.4. General Public (d)</v>
      </c>
      <c r="AB168">
        <f>IF('Area 6 Collections &amp; Services'!D17="M",1,0)+IF('Area 6 Collections &amp; Services'!D17="L",1,0)</f>
        <v>1</v>
      </c>
      <c r="AC168" s="216" t="b">
        <f>IF(AND(AB168=1,'Area 6 Collections &amp; Services'!E17="y"),"achieved",IF(AND(AB168=1,'Area 6 Collections &amp; Services'!E17="n"),"not achieved",IF(AND(AB168=1,'Area 6 Collections &amp; Services'!E17="n/a"),"N/A")))</f>
        <v>0</v>
      </c>
    </row>
    <row r="169" spans="1:29" x14ac:dyDescent="0.35">
      <c r="A169" s="111" t="s">
        <v>20</v>
      </c>
      <c r="B169" s="112">
        <v>25.5</v>
      </c>
      <c r="C169" s="111" t="s">
        <v>160</v>
      </c>
      <c r="D169" s="111" t="str">
        <f t="shared" si="19"/>
        <v>25.5. Seniors</v>
      </c>
      <c r="E169" s="111">
        <f>IF('Area 6 Collections &amp; Services'!E18="y",1,0)</f>
        <v>0</v>
      </c>
      <c r="F169" s="111" t="str">
        <f>IF('Area 6 Collections &amp; Services'!$H18=calculations!F$2,1,"")</f>
        <v/>
      </c>
      <c r="G169" s="111" t="str">
        <f>IF('Area 6 Collections &amp; Services'!$H18=calculations!G$2,1,"")</f>
        <v/>
      </c>
      <c r="H169" s="111" t="str">
        <f>IF('Area 6 Collections &amp; Services'!$H18=calculations!H$2,1,"")</f>
        <v/>
      </c>
      <c r="I169" s="111" t="str">
        <f>IF('Area 6 Collections &amp; Services'!$H18=calculations!I$2,1,"")</f>
        <v/>
      </c>
      <c r="AA169" t="str">
        <f t="shared" si="18"/>
        <v>25.5. Seniors</v>
      </c>
      <c r="AB169">
        <f>IF('Area 6 Collections &amp; Services'!D18="M",1,0)+IF('Area 6 Collections &amp; Services'!D18="L",1,0)</f>
        <v>0</v>
      </c>
      <c r="AC169" s="216" t="b">
        <f>IF(AND(AB169=1,'Area 6 Collections &amp; Services'!E18="y"),"achieved",IF(AND(AB169=1,'Area 6 Collections &amp; Services'!E18="n"),"not achieved",IF(AND(AB169=1,'Area 6 Collections &amp; Services'!E18="n/a"),"N/A")))</f>
        <v>0</v>
      </c>
    </row>
    <row r="170" spans="1:29" x14ac:dyDescent="0.35">
      <c r="A170" s="111" t="s">
        <v>20</v>
      </c>
      <c r="B170" s="112">
        <v>25.6</v>
      </c>
      <c r="C170" s="111" t="s">
        <v>161</v>
      </c>
      <c r="D170" s="111" t="str">
        <f t="shared" si="19"/>
        <v>25.6. Teens</v>
      </c>
      <c r="E170" s="111">
        <f>IF('Area 6 Collections &amp; Services'!E19="y",1,0)</f>
        <v>0</v>
      </c>
      <c r="F170" s="111" t="str">
        <f>IF('Area 6 Collections &amp; Services'!$H19=calculations!F$2,1,"")</f>
        <v/>
      </c>
      <c r="G170" s="111" t="str">
        <f>IF('Area 6 Collections &amp; Services'!$H19=calculations!G$2,1,"")</f>
        <v/>
      </c>
      <c r="H170" s="111" t="str">
        <f>IF('Area 6 Collections &amp; Services'!$H19=calculations!H$2,1,"")</f>
        <v/>
      </c>
      <c r="I170" s="111" t="str">
        <f>IF('Area 6 Collections &amp; Services'!$H19=calculations!I$2,1,"")</f>
        <v/>
      </c>
      <c r="AA170" t="str">
        <f t="shared" si="18"/>
        <v>25.6. Teens</v>
      </c>
      <c r="AB170">
        <f>IF('Area 6 Collections &amp; Services'!D19="M",1,0)+IF('Area 6 Collections &amp; Services'!D19="L",1,0)</f>
        <v>0</v>
      </c>
      <c r="AC170" s="216" t="b">
        <f>IF(AND(AB170=1,'Area 6 Collections &amp; Services'!E19="y"),"achieved",IF(AND(AB170=1,'Area 6 Collections &amp; Services'!E19="n"),"not achieved",IF(AND(AB170=1,'Area 6 Collections &amp; Services'!E19="n/a"),"N/A")))</f>
        <v>0</v>
      </c>
    </row>
    <row r="171" spans="1:29" x14ac:dyDescent="0.35">
      <c r="A171" s="111" t="s">
        <v>20</v>
      </c>
      <c r="B171" s="112">
        <v>25.7</v>
      </c>
      <c r="C171" s="111" t="s">
        <v>162</v>
      </c>
      <c r="D171" s="111" t="str">
        <f t="shared" si="19"/>
        <v>25.7. Children</v>
      </c>
      <c r="E171" s="111">
        <f>IF('Area 6 Collections &amp; Services'!E20="y",1,0)</f>
        <v>0</v>
      </c>
      <c r="F171" s="111" t="str">
        <f>IF('Area 6 Collections &amp; Services'!$H20=calculations!F$2,1,"")</f>
        <v/>
      </c>
      <c r="G171" s="111" t="str">
        <f>IF('Area 6 Collections &amp; Services'!$H20=calculations!G$2,1,"")</f>
        <v/>
      </c>
      <c r="H171" s="111" t="str">
        <f>IF('Area 6 Collections &amp; Services'!$H20=calculations!H$2,1,"")</f>
        <v/>
      </c>
      <c r="I171" s="111" t="str">
        <f>IF('Area 6 Collections &amp; Services'!$H20=calculations!I$2,1,"")</f>
        <v/>
      </c>
      <c r="AA171" t="str">
        <f t="shared" si="18"/>
        <v>25.7. Children</v>
      </c>
      <c r="AB171">
        <f>IF('Area 6 Collections &amp; Services'!D20="M",1,0)+IF('Area 6 Collections &amp; Services'!D20="L",1,0)</f>
        <v>0</v>
      </c>
      <c r="AC171" s="216" t="b">
        <f>IF(AND(AB171=1,'Area 6 Collections &amp; Services'!E20="y"),"achieved",IF(AND(AB171=1,'Area 6 Collections &amp; Services'!E20="n"),"not achieved",IF(AND(AB171=1,'Area 6 Collections &amp; Services'!E20="n/a"),"N/A")))</f>
        <v>0</v>
      </c>
    </row>
    <row r="172" spans="1:29" x14ac:dyDescent="0.35">
      <c r="A172" s="111"/>
      <c r="B172" s="112"/>
      <c r="C172" s="111"/>
      <c r="D172" s="111"/>
      <c r="E172" s="111"/>
      <c r="F172" s="111"/>
      <c r="G172" s="111"/>
      <c r="H172" s="111"/>
      <c r="I172" s="111"/>
      <c r="AC172" s="216" t="b">
        <f>IF(AND(AB172=1,'Area 6 Collections &amp; Services'!E21="y"),"achieved",IF(AND(AB172=1,'Area 6 Collections &amp; Services'!E21="n"),"not achieved",IF(AND(AB172=1,'Area 6 Collections &amp; Services'!E21="n/a"),"N/A")))</f>
        <v>0</v>
      </c>
    </row>
    <row r="173" spans="1:29" x14ac:dyDescent="0.35">
      <c r="A173" s="111" t="s">
        <v>20</v>
      </c>
      <c r="B173" s="112">
        <v>26.1</v>
      </c>
      <c r="C173" s="111" t="s">
        <v>163</v>
      </c>
      <c r="D173" s="111" t="str">
        <f t="shared" si="19"/>
        <v>26.1. Internet Connectivity</v>
      </c>
      <c r="E173" s="111">
        <f>IF('Area 6 Collections &amp; Services'!E22="y",1,0)</f>
        <v>0</v>
      </c>
      <c r="F173" s="111" t="str">
        <f>IF('Area 6 Collections &amp; Services'!$H22=calculations!F$2,1,"")</f>
        <v/>
      </c>
      <c r="G173" s="111" t="str">
        <f>IF('Area 6 Collections &amp; Services'!$H22=calculations!G$2,1,"")</f>
        <v/>
      </c>
      <c r="H173" s="111" t="str">
        <f>IF('Area 6 Collections &amp; Services'!$H22=calculations!H$2,1,"")</f>
        <v/>
      </c>
      <c r="I173" s="111" t="str">
        <f>IF('Area 6 Collections &amp; Services'!$H22=calculations!I$2,1,"")</f>
        <v/>
      </c>
      <c r="AA173" t="str">
        <f t="shared" si="18"/>
        <v>26.1. Internet Connectivity</v>
      </c>
      <c r="AB173">
        <f>IF('Area 6 Collections &amp; Services'!D22="M",1,0)+IF('Area 6 Collections &amp; Services'!D22="L",1,0)</f>
        <v>1</v>
      </c>
      <c r="AC173" s="216" t="b">
        <f>IF(AND(AB173=1,'Area 6 Collections &amp; Services'!E22="y"),"achieved",IF(AND(AB173=1,'Area 6 Collections &amp; Services'!E22="n"),"not achieved",IF(AND(AB173=1,'Area 6 Collections &amp; Services'!E22="n/a"),"N/A")))</f>
        <v>0</v>
      </c>
    </row>
    <row r="174" spans="1:29" x14ac:dyDescent="0.35">
      <c r="A174" s="111" t="s">
        <v>20</v>
      </c>
      <c r="B174" s="112">
        <v>26.2</v>
      </c>
      <c r="C174" s="111" t="s">
        <v>164</v>
      </c>
      <c r="D174" s="111" t="str">
        <f t="shared" si="19"/>
        <v>26.2. Public Internet Access</v>
      </c>
      <c r="E174" s="111">
        <f>IF('Area 6 Collections &amp; Services'!E23="y",1,0)</f>
        <v>0</v>
      </c>
      <c r="F174" s="111" t="str">
        <f>IF('Area 6 Collections &amp; Services'!$H23=calculations!F$2,1,"")</f>
        <v/>
      </c>
      <c r="G174" s="111" t="str">
        <f>IF('Area 6 Collections &amp; Services'!$H23=calculations!G$2,1,"")</f>
        <v/>
      </c>
      <c r="H174" s="111" t="str">
        <f>IF('Area 6 Collections &amp; Services'!$H23=calculations!H$2,1,"")</f>
        <v/>
      </c>
      <c r="I174" s="111" t="str">
        <f>IF('Area 6 Collections &amp; Services'!$H23=calculations!I$2,1,"")</f>
        <v/>
      </c>
      <c r="AA174" t="str">
        <f t="shared" si="18"/>
        <v>26.2. Public Internet Access</v>
      </c>
      <c r="AB174">
        <f>IF('Area 6 Collections &amp; Services'!D23="M",1,0)+IF('Area 6 Collections &amp; Services'!D23="L",1,0)</f>
        <v>1</v>
      </c>
      <c r="AC174" s="216" t="b">
        <f>IF(AND(AB174=1,'Area 6 Collections &amp; Services'!E23="y"),"achieved",IF(AND(AB174=1,'Area 6 Collections &amp; Services'!E23="n"),"not achieved",IF(AND(AB174=1,'Area 6 Collections &amp; Services'!E23="n/a"),"N/A")))</f>
        <v>0</v>
      </c>
    </row>
    <row r="175" spans="1:29" x14ac:dyDescent="0.35">
      <c r="A175" s="111" t="s">
        <v>20</v>
      </c>
      <c r="B175" s="112">
        <v>26.3</v>
      </c>
      <c r="C175" s="111" t="s">
        <v>165</v>
      </c>
      <c r="D175" s="111" t="str">
        <f t="shared" si="19"/>
        <v>26.3. Wireless Networks</v>
      </c>
      <c r="E175" s="111">
        <f>IF('Area 6 Collections &amp; Services'!E24="y",1,0)</f>
        <v>0</v>
      </c>
      <c r="F175" s="111" t="str">
        <f>IF('Area 6 Collections &amp; Services'!$H24=calculations!F$2,1,"")</f>
        <v/>
      </c>
      <c r="G175" s="111" t="str">
        <f>IF('Area 6 Collections &amp; Services'!$H24=calculations!G$2,1,"")</f>
        <v/>
      </c>
      <c r="H175" s="111" t="str">
        <f>IF('Area 6 Collections &amp; Services'!$H24=calculations!H$2,1,"")</f>
        <v/>
      </c>
      <c r="I175" s="111" t="str">
        <f>IF('Area 6 Collections &amp; Services'!$H24=calculations!I$2,1,"")</f>
        <v/>
      </c>
      <c r="AA175" t="str">
        <f t="shared" si="18"/>
        <v>26.3. Wireless Networks</v>
      </c>
      <c r="AB175">
        <f>IF('Area 6 Collections &amp; Services'!D24="M",1,0)+IF('Area 6 Collections &amp; Services'!D24="L",1,0)</f>
        <v>0</v>
      </c>
      <c r="AC175" s="216" t="b">
        <f>IF(AND(AB175=1,'Area 6 Collections &amp; Services'!E24="y"),"achieved",IF(AND(AB175=1,'Area 6 Collections &amp; Services'!E24="n"),"not achieved",IF(AND(AB175=1,'Area 6 Collections &amp; Services'!E24="n/a"),"N/A")))</f>
        <v>0</v>
      </c>
    </row>
    <row r="176" spans="1:29" x14ac:dyDescent="0.35">
      <c r="A176" s="111" t="s">
        <v>20</v>
      </c>
      <c r="B176" s="112">
        <v>26.4</v>
      </c>
      <c r="C176" s="111" t="s">
        <v>166</v>
      </c>
      <c r="D176" s="111" t="str">
        <f t="shared" si="19"/>
        <v>26.4. Software Applications for Public Use</v>
      </c>
      <c r="E176" s="111">
        <f>IF('Area 6 Collections &amp; Services'!E25="y",1,0)</f>
        <v>0</v>
      </c>
      <c r="F176" s="111" t="str">
        <f>IF('Area 6 Collections &amp; Services'!$H25=calculations!F$2,1,"")</f>
        <v/>
      </c>
      <c r="G176" s="111" t="str">
        <f>IF('Area 6 Collections &amp; Services'!$H25=calculations!G$2,1,"")</f>
        <v/>
      </c>
      <c r="H176" s="111" t="str">
        <f>IF('Area 6 Collections &amp; Services'!$H25=calculations!H$2,1,"")</f>
        <v/>
      </c>
      <c r="I176" s="111" t="str">
        <f>IF('Area 6 Collections &amp; Services'!$H25=calculations!I$2,1,"")</f>
        <v/>
      </c>
      <c r="AA176" t="str">
        <f t="shared" si="18"/>
        <v>26.4. Software Applications for Public Use</v>
      </c>
      <c r="AB176">
        <f>IF('Area 6 Collections &amp; Services'!D25="M",1,0)+IF('Area 6 Collections &amp; Services'!D25="L",1,0)</f>
        <v>0</v>
      </c>
      <c r="AC176" s="216" t="b">
        <f>IF(AND(AB176=1,'Area 6 Collections &amp; Services'!E25="y"),"achieved",IF(AND(AB176=1,'Area 6 Collections &amp; Services'!E25="n"),"not achieved",IF(AND(AB176=1,'Area 6 Collections &amp; Services'!E25="n/a"),"N/A")))</f>
        <v>0</v>
      </c>
    </row>
    <row r="177" spans="1:29" x14ac:dyDescent="0.35">
      <c r="A177" s="111" t="s">
        <v>20</v>
      </c>
      <c r="B177" s="112">
        <v>26.5</v>
      </c>
      <c r="C177" s="111" t="s">
        <v>167</v>
      </c>
      <c r="D177" s="111" t="str">
        <f t="shared" si="19"/>
        <v>26.5. Software Applications for Staff Use</v>
      </c>
      <c r="E177" s="111">
        <f>IF('Area 6 Collections &amp; Services'!E26="y",1,0)</f>
        <v>0</v>
      </c>
      <c r="F177" s="111" t="str">
        <f>IF('Area 6 Collections &amp; Services'!$H26=calculations!F$2,1,"")</f>
        <v/>
      </c>
      <c r="G177" s="111" t="str">
        <f>IF('Area 6 Collections &amp; Services'!$H26=calculations!G$2,1,"")</f>
        <v/>
      </c>
      <c r="H177" s="111" t="str">
        <f>IF('Area 6 Collections &amp; Services'!$H26=calculations!H$2,1,"")</f>
        <v/>
      </c>
      <c r="I177" s="111" t="str">
        <f>IF('Area 6 Collections &amp; Services'!$H26=calculations!I$2,1,"")</f>
        <v/>
      </c>
      <c r="AA177" t="str">
        <f t="shared" si="18"/>
        <v>26.5. Software Applications for Staff Use</v>
      </c>
      <c r="AB177">
        <f>IF('Area 6 Collections &amp; Services'!D26="M",1,0)+IF('Area 6 Collections &amp; Services'!D26="L",1,0)</f>
        <v>0</v>
      </c>
      <c r="AC177" s="216" t="b">
        <f>IF(AND(AB177=1,'Area 6 Collections &amp; Services'!E26="y"),"achieved",IF(AND(AB177=1,'Area 6 Collections &amp; Services'!E26="n"),"not achieved",IF(AND(AB177=1,'Area 6 Collections &amp; Services'!E26="n/a"),"N/A")))</f>
        <v>0</v>
      </c>
    </row>
    <row r="178" spans="1:29" x14ac:dyDescent="0.35">
      <c r="A178" s="111">
        <f>COUNTA(A154:A177)-COUNTIF('Area 6 Collections &amp; Services'!E:E,"n/a")</f>
        <v>22</v>
      </c>
      <c r="B178" s="112"/>
      <c r="C178" s="111"/>
      <c r="D178" s="111"/>
      <c r="E178" s="111">
        <f>SUM(E154:E177)</f>
        <v>0</v>
      </c>
      <c r="F178" s="111">
        <f>SUM(F154:F177)</f>
        <v>0</v>
      </c>
      <c r="G178" s="111">
        <f>SUM(G154:G177)</f>
        <v>0</v>
      </c>
      <c r="H178" s="111">
        <f>SUM(H154:H177)</f>
        <v>0</v>
      </c>
      <c r="I178" s="111">
        <f>SUM(I154:I177)</f>
        <v>0</v>
      </c>
      <c r="AA178" s="220" t="s">
        <v>545</v>
      </c>
      <c r="AB178" s="220">
        <f>SUM(AB154:AB177)-COUNTIF(AC154:AC177,"n/a")</f>
        <v>7</v>
      </c>
      <c r="AC178" s="221">
        <f>COUNTIF(AC154:AC177,"ACHIEVED")</f>
        <v>0</v>
      </c>
    </row>
    <row r="179" spans="1:29" x14ac:dyDescent="0.35">
      <c r="A179" s="111"/>
      <c r="B179" s="114"/>
      <c r="C179" s="111"/>
      <c r="D179" s="111"/>
      <c r="E179" s="111"/>
      <c r="F179" s="111"/>
      <c r="G179" s="111"/>
      <c r="H179" s="111"/>
      <c r="I179" s="111"/>
    </row>
    <row r="180" spans="1:29" x14ac:dyDescent="0.35">
      <c r="A180" s="111" t="s">
        <v>21</v>
      </c>
      <c r="B180" s="114">
        <v>27.1</v>
      </c>
      <c r="C180" s="111" t="s">
        <v>168</v>
      </c>
      <c r="D180" s="111" t="str">
        <f t="shared" ref="D180:D212" si="20">CONCATENATE(B180,"."," ",C180)</f>
        <v>27.1. Minimum Hours</v>
      </c>
      <c r="E180" s="111">
        <f>IF('Area 7 Physical &amp; Facilities'!E3="y",1,0)</f>
        <v>0</v>
      </c>
      <c r="F180" s="111" t="str">
        <f>IF('Area 7 Physical &amp; Facilities'!$H3=calculations!F$2,1,"")</f>
        <v/>
      </c>
      <c r="G180" s="111" t="str">
        <f>IF('Area 7 Physical &amp; Facilities'!$H3=calculations!G$2,1,"")</f>
        <v/>
      </c>
      <c r="H180" s="111" t="str">
        <f>IF('Area 7 Physical &amp; Facilities'!$H3=calculations!H$2,1,"")</f>
        <v/>
      </c>
      <c r="I180" s="111" t="str">
        <f>IF('Area 7 Physical &amp; Facilities'!$H3=calculations!I$2,1,"")</f>
        <v/>
      </c>
      <c r="AA180" t="str">
        <f t="shared" si="18"/>
        <v>27.1. Minimum Hours</v>
      </c>
      <c r="AB180">
        <f>IF('Area 7 Physical &amp; Facilities'!D3="m",1,0)+IF('Area 7 Physical &amp; Facilities'!D3="L",1,0)</f>
        <v>1</v>
      </c>
      <c r="AC180" s="216" t="b">
        <f>IF(AND(AB180=1,'Area 7 Physical &amp; Facilities'!E3="y"),"achieved",IF(AND(AB180=1,'Area 7 Physical &amp; Facilities'!E3="n"),"not achieved",IF(AND(AB180=1,'Area 7 Physical &amp; Facilities'!E3="y"),"N/A")))</f>
        <v>0</v>
      </c>
    </row>
    <row r="181" spans="1:29" x14ac:dyDescent="0.35">
      <c r="A181" s="111" t="s">
        <v>21</v>
      </c>
      <c r="B181" s="114">
        <v>27.2</v>
      </c>
      <c r="C181" s="111" t="s">
        <v>169</v>
      </c>
      <c r="D181" s="111" t="str">
        <f t="shared" si="20"/>
        <v>27.2. Visibility of Signage</v>
      </c>
      <c r="E181" s="111">
        <f>IF('Area 7 Physical &amp; Facilities'!E4="y",1,0)</f>
        <v>0</v>
      </c>
      <c r="F181" s="111" t="str">
        <f>IF('Area 7 Physical &amp; Facilities'!$H4=calculations!F$2,1,"")</f>
        <v/>
      </c>
      <c r="G181" s="111" t="str">
        <f>IF('Area 7 Physical &amp; Facilities'!$H4=calculations!G$2,1,"")</f>
        <v/>
      </c>
      <c r="H181" s="111" t="str">
        <f>IF('Area 7 Physical &amp; Facilities'!$H4=calculations!H$2,1,"")</f>
        <v/>
      </c>
      <c r="I181" s="111" t="str">
        <f>IF('Area 7 Physical &amp; Facilities'!$H4=calculations!I$2,1,"")</f>
        <v/>
      </c>
      <c r="AA181" t="str">
        <f t="shared" si="18"/>
        <v>27.2. Visibility of Signage</v>
      </c>
      <c r="AB181">
        <f>IF('Area 7 Physical &amp; Facilities'!D4="m",1,0)+IF('Area 7 Physical &amp; Facilities'!D4="L",1,0)</f>
        <v>0</v>
      </c>
      <c r="AC181" s="216" t="b">
        <f>IF(AND(AB181=1,'Area 7 Physical &amp; Facilities'!E4="y"),"achieved",IF(AND(AB181=1,'Area 7 Physical &amp; Facilities'!E4="n"),"not achieved",IF(AND(AB181=1,'Area 7 Physical &amp; Facilities'!E4="y"),"N/A")))</f>
        <v>0</v>
      </c>
    </row>
    <row r="182" spans="1:29" x14ac:dyDescent="0.35">
      <c r="A182" s="111" t="s">
        <v>21</v>
      </c>
      <c r="B182" s="114">
        <v>27.3</v>
      </c>
      <c r="C182" s="111" t="s">
        <v>170</v>
      </c>
      <c r="D182" s="111" t="str">
        <f t="shared" si="20"/>
        <v>27.3. Posting of Hours</v>
      </c>
      <c r="E182" s="111">
        <f>IF('Area 7 Physical &amp; Facilities'!E5="y",1,0)</f>
        <v>0</v>
      </c>
      <c r="F182" s="111" t="str">
        <f>IF('Area 7 Physical &amp; Facilities'!$H5=calculations!F$2,1,"")</f>
        <v/>
      </c>
      <c r="G182" s="111" t="str">
        <f>IF('Area 7 Physical &amp; Facilities'!$H5=calculations!G$2,1,"")</f>
        <v/>
      </c>
      <c r="H182" s="111" t="str">
        <f>IF('Area 7 Physical &amp; Facilities'!$H5=calculations!H$2,1,"")</f>
        <v/>
      </c>
      <c r="I182" s="111" t="str">
        <f>IF('Area 7 Physical &amp; Facilities'!$H5=calculations!I$2,1,"")</f>
        <v/>
      </c>
      <c r="AA182" t="str">
        <f t="shared" si="18"/>
        <v>27.3. Posting of Hours</v>
      </c>
      <c r="AB182">
        <f>IF('Area 7 Physical &amp; Facilities'!D5="m",1,0)+IF('Area 7 Physical &amp; Facilities'!D5="L",1,0)</f>
        <v>0</v>
      </c>
      <c r="AC182" s="216" t="b">
        <f>IF(AND(AB182=1,'Area 7 Physical &amp; Facilities'!E5="y"),"achieved",IF(AND(AB182=1,'Area 7 Physical &amp; Facilities'!E5="n"),"not achieved",IF(AND(AB182=1,'Area 7 Physical &amp; Facilities'!E5="y"),"N/A")))</f>
        <v>0</v>
      </c>
    </row>
    <row r="183" spans="1:29" x14ac:dyDescent="0.35">
      <c r="A183" s="111" t="s">
        <v>21</v>
      </c>
      <c r="B183" s="114">
        <v>27.4</v>
      </c>
      <c r="C183" s="111" t="s">
        <v>171</v>
      </c>
      <c r="D183" s="111" t="str">
        <f t="shared" si="20"/>
        <v>27.4. Directional Signs</v>
      </c>
      <c r="E183" s="111">
        <f>IF('Area 7 Physical &amp; Facilities'!E6="y",1,0)</f>
        <v>0</v>
      </c>
      <c r="F183" s="111" t="str">
        <f>IF('Area 7 Physical &amp; Facilities'!$H6=calculations!F$2,1,"")</f>
        <v/>
      </c>
      <c r="G183" s="111" t="str">
        <f>IF('Area 7 Physical &amp; Facilities'!$H6=calculations!G$2,1,"")</f>
        <v/>
      </c>
      <c r="H183" s="111" t="str">
        <f>IF('Area 7 Physical &amp; Facilities'!$H6=calculations!H$2,1,"")</f>
        <v/>
      </c>
      <c r="I183" s="111" t="str">
        <f>IF('Area 7 Physical &amp; Facilities'!$H6=calculations!I$2,1,"")</f>
        <v/>
      </c>
      <c r="AA183" t="str">
        <f t="shared" si="18"/>
        <v>27.4. Directional Signs</v>
      </c>
      <c r="AB183">
        <f>IF('Area 7 Physical &amp; Facilities'!D6="m",1,0)+IF('Area 7 Physical &amp; Facilities'!D6="L",1,0)</f>
        <v>0</v>
      </c>
      <c r="AC183" s="216" t="b">
        <f>IF(AND(AB183=1,'Area 7 Physical &amp; Facilities'!E6="y"),"achieved",IF(AND(AB183=1,'Area 7 Physical &amp; Facilities'!E6="n"),"not achieved",IF(AND(AB183=1,'Area 7 Physical &amp; Facilities'!E6="y"),"N/A")))</f>
        <v>0</v>
      </c>
    </row>
    <row r="184" spans="1:29" x14ac:dyDescent="0.35">
      <c r="A184" s="111" t="s">
        <v>21</v>
      </c>
      <c r="B184" s="114">
        <v>27.5</v>
      </c>
      <c r="C184" s="111" t="s">
        <v>172</v>
      </c>
      <c r="D184" s="111" t="str">
        <f t="shared" si="20"/>
        <v>27.5. Parking</v>
      </c>
      <c r="E184" s="111">
        <f>IF('Area 7 Physical &amp; Facilities'!E7="y",1,0)</f>
        <v>0</v>
      </c>
      <c r="F184" s="111" t="str">
        <f>IF('Area 7 Physical &amp; Facilities'!$H7=calculations!F$2,1,"")</f>
        <v/>
      </c>
      <c r="G184" s="111" t="str">
        <f>IF('Area 7 Physical &amp; Facilities'!$H7=calculations!G$2,1,"")</f>
        <v/>
      </c>
      <c r="H184" s="111" t="str">
        <f>IF('Area 7 Physical &amp; Facilities'!$H7=calculations!H$2,1,"")</f>
        <v/>
      </c>
      <c r="I184" s="111" t="str">
        <f>IF('Area 7 Physical &amp; Facilities'!$H7=calculations!I$2,1,"")</f>
        <v/>
      </c>
      <c r="AA184" t="str">
        <f t="shared" si="18"/>
        <v>27.5. Parking</v>
      </c>
      <c r="AB184">
        <f>IF('Area 7 Physical &amp; Facilities'!D7="m",1,0)+IF('Area 7 Physical &amp; Facilities'!D7="L",1,0)</f>
        <v>0</v>
      </c>
      <c r="AC184" s="216" t="b">
        <f>IF(AND(AB184=1,'Area 7 Physical &amp; Facilities'!E7="y"),"achieved",IF(AND(AB184=1,'Area 7 Physical &amp; Facilities'!E7="n"),"not achieved",IF(AND(AB184=1,'Area 7 Physical &amp; Facilities'!E7="y"),"N/A")))</f>
        <v>0</v>
      </c>
    </row>
    <row r="185" spans="1:29" x14ac:dyDescent="0.35">
      <c r="A185" s="111" t="s">
        <v>21</v>
      </c>
      <c r="B185" s="114">
        <v>27.6</v>
      </c>
      <c r="C185" s="111" t="s">
        <v>173</v>
      </c>
      <c r="D185" s="111" t="str">
        <f t="shared" si="20"/>
        <v>27.6. Return of Materials</v>
      </c>
      <c r="E185" s="111">
        <f>IF('Area 7 Physical &amp; Facilities'!E8="y",1,0)</f>
        <v>0</v>
      </c>
      <c r="F185" s="111" t="str">
        <f>IF('Area 7 Physical &amp; Facilities'!$H8=calculations!F$2,1,"")</f>
        <v/>
      </c>
      <c r="G185" s="111" t="str">
        <f>IF('Area 7 Physical &amp; Facilities'!$H8=calculations!G$2,1,"")</f>
        <v/>
      </c>
      <c r="H185" s="111" t="str">
        <f>IF('Area 7 Physical &amp; Facilities'!$H8=calculations!H$2,1,"")</f>
        <v/>
      </c>
      <c r="I185" s="111" t="str">
        <f>IF('Area 7 Physical &amp; Facilities'!$H8=calculations!I$2,1,"")</f>
        <v/>
      </c>
      <c r="AA185" t="str">
        <f t="shared" si="18"/>
        <v>27.6. Return of Materials</v>
      </c>
      <c r="AB185">
        <f>IF('Area 7 Physical &amp; Facilities'!D8="m",1,0)+IF('Area 7 Physical &amp; Facilities'!D8="L",1,0)</f>
        <v>1</v>
      </c>
      <c r="AC185" s="216" t="b">
        <f>IF(AND(AB185=1,'Area 7 Physical &amp; Facilities'!E8="y"),"achieved",IF(AND(AB185=1,'Area 7 Physical &amp; Facilities'!E8="n"),"not achieved",IF(AND(AB185=1,'Area 7 Physical &amp; Facilities'!E8="y"),"N/A")))</f>
        <v>0</v>
      </c>
    </row>
    <row r="186" spans="1:29" x14ac:dyDescent="0.35">
      <c r="A186" s="111"/>
      <c r="B186" s="114"/>
      <c r="C186" s="111"/>
      <c r="D186" s="111"/>
      <c r="E186" s="111"/>
      <c r="F186" s="111"/>
      <c r="G186" s="111"/>
      <c r="H186" s="111"/>
      <c r="I186" s="111"/>
      <c r="AC186" s="216" t="b">
        <f>IF(AND(AB186=1,'Area 7 Physical &amp; Facilities'!E9="y"),"achieved",IF(AND(AB186=1,'Area 7 Physical &amp; Facilities'!E9="n"),"not achieved",IF(AND(AB186=1,'Area 7 Physical &amp; Facilities'!E9="y"),"N/A")))</f>
        <v>0</v>
      </c>
    </row>
    <row r="187" spans="1:29" x14ac:dyDescent="0.35">
      <c r="A187" s="111" t="s">
        <v>21</v>
      </c>
      <c r="B187" s="114">
        <v>28.1</v>
      </c>
      <c r="C187" s="111" t="s">
        <v>174</v>
      </c>
      <c r="D187" s="111" t="str">
        <f t="shared" si="20"/>
        <v>28.1. Areas of the Library</v>
      </c>
      <c r="E187" s="111">
        <f>IF('Area 7 Physical &amp; Facilities'!E10="y",1,0)</f>
        <v>0</v>
      </c>
      <c r="F187" s="111" t="str">
        <f>IF('Area 7 Physical &amp; Facilities'!$H10=calculations!F$2,1,"")</f>
        <v/>
      </c>
      <c r="G187" s="111" t="str">
        <f>IF('Area 7 Physical &amp; Facilities'!$H10=calculations!G$2,1,"")</f>
        <v/>
      </c>
      <c r="H187" s="111" t="str">
        <f>IF('Area 7 Physical &amp; Facilities'!$H10=calculations!H$2,1,"")</f>
        <v/>
      </c>
      <c r="I187" s="111" t="str">
        <f>IF('Area 7 Physical &amp; Facilities'!$H10=calculations!I$2,1,"")</f>
        <v/>
      </c>
      <c r="AA187" t="str">
        <f t="shared" si="18"/>
        <v>28.1. Areas of the Library</v>
      </c>
      <c r="AB187">
        <f>IF('Area 7 Physical &amp; Facilities'!D10="m",1,0)+IF('Area 7 Physical &amp; Facilities'!D10="L",1,0)</f>
        <v>0</v>
      </c>
      <c r="AC187" s="216" t="b">
        <f>IF(AND(AB187=1,'Area 7 Physical &amp; Facilities'!E10="y"),"achieved",IF(AND(AB187=1,'Area 7 Physical &amp; Facilities'!E10="n"),"not achieved",IF(AND(AB187=1,'Area 7 Physical &amp; Facilities'!E10="y"),"N/A")))</f>
        <v>0</v>
      </c>
    </row>
    <row r="188" spans="1:29" x14ac:dyDescent="0.35">
      <c r="A188" s="111" t="s">
        <v>21</v>
      </c>
      <c r="B188" s="114">
        <v>28.2</v>
      </c>
      <c r="C188" s="111" t="s">
        <v>175</v>
      </c>
      <c r="D188" s="111" t="str">
        <f t="shared" si="20"/>
        <v>28.2. Physical Layout</v>
      </c>
      <c r="E188" s="111">
        <f>IF('Area 7 Physical &amp; Facilities'!E11="y",1,0)</f>
        <v>0</v>
      </c>
      <c r="F188" s="111" t="str">
        <f>IF('Area 7 Physical &amp; Facilities'!$H11=calculations!F$2,1,"")</f>
        <v/>
      </c>
      <c r="G188" s="111" t="str">
        <f>IF('Area 7 Physical &amp; Facilities'!$H11=calculations!G$2,1,"")</f>
        <v/>
      </c>
      <c r="H188" s="111" t="str">
        <f>IF('Area 7 Physical &amp; Facilities'!$H11=calculations!H$2,1,"")</f>
        <v/>
      </c>
      <c r="I188" s="111" t="str">
        <f>IF('Area 7 Physical &amp; Facilities'!$H11=calculations!I$2,1,"")</f>
        <v/>
      </c>
      <c r="AA188" t="str">
        <f t="shared" si="18"/>
        <v>28.2. Physical Layout</v>
      </c>
      <c r="AB188">
        <f>IF('Area 7 Physical &amp; Facilities'!D11="m",1,0)+IF('Area 7 Physical &amp; Facilities'!D11="L",1,0)</f>
        <v>0</v>
      </c>
      <c r="AC188" s="216" t="b">
        <f>IF(AND(AB188=1,'Area 7 Physical &amp; Facilities'!E11="y"),"achieved",IF(AND(AB188=1,'Area 7 Physical &amp; Facilities'!E11="n"),"not achieved",IF(AND(AB188=1,'Area 7 Physical &amp; Facilities'!E11="y"),"N/A")))</f>
        <v>0</v>
      </c>
    </row>
    <row r="189" spans="1:29" x14ac:dyDescent="0.35">
      <c r="A189" s="111" t="s">
        <v>21</v>
      </c>
      <c r="B189" s="114">
        <v>28.3</v>
      </c>
      <c r="C189" s="111" t="s">
        <v>176</v>
      </c>
      <c r="D189" s="111" t="str">
        <f t="shared" si="20"/>
        <v>28.3. Interior Signage</v>
      </c>
      <c r="E189" s="111">
        <f>IF('Area 7 Physical &amp; Facilities'!E12="y",1,0)</f>
        <v>0</v>
      </c>
      <c r="F189" s="111" t="str">
        <f>IF('Area 7 Physical &amp; Facilities'!$H12=calculations!F$2,1,"")</f>
        <v/>
      </c>
      <c r="G189" s="111" t="str">
        <f>IF('Area 7 Physical &amp; Facilities'!$H12=calculations!G$2,1,"")</f>
        <v/>
      </c>
      <c r="H189" s="111" t="str">
        <f>IF('Area 7 Physical &amp; Facilities'!$H12=calculations!H$2,1,"")</f>
        <v/>
      </c>
      <c r="I189" s="111" t="str">
        <f>IF('Area 7 Physical &amp; Facilities'!$H12=calculations!I$2,1,"")</f>
        <v/>
      </c>
      <c r="AA189" t="str">
        <f t="shared" si="18"/>
        <v>28.3. Interior Signage</v>
      </c>
      <c r="AB189">
        <f>IF('Area 7 Physical &amp; Facilities'!D12="m",1,0)+IF('Area 7 Physical &amp; Facilities'!D12="L",1,0)</f>
        <v>0</v>
      </c>
      <c r="AC189" s="216" t="b">
        <f>IF(AND(AB189=1,'Area 7 Physical &amp; Facilities'!E12="y"),"achieved",IF(AND(AB189=1,'Area 7 Physical &amp; Facilities'!E12="n"),"not achieved",IF(AND(AB189=1,'Area 7 Physical &amp; Facilities'!E12="y"),"N/A")))</f>
        <v>0</v>
      </c>
    </row>
    <row r="190" spans="1:29" x14ac:dyDescent="0.35">
      <c r="A190" s="111" t="s">
        <v>21</v>
      </c>
      <c r="B190" s="114">
        <v>28.4</v>
      </c>
      <c r="C190" s="111" t="s">
        <v>177</v>
      </c>
      <c r="D190" s="111" t="str">
        <f t="shared" si="20"/>
        <v>28.4. Adult and Teen Shelving</v>
      </c>
      <c r="E190" s="111">
        <f>IF('Area 7 Physical &amp; Facilities'!E13="y",1,0)</f>
        <v>0</v>
      </c>
      <c r="F190" s="111" t="str">
        <f>IF('Area 7 Physical &amp; Facilities'!$H13=calculations!F$2,1,"")</f>
        <v/>
      </c>
      <c r="G190" s="111" t="str">
        <f>IF('Area 7 Physical &amp; Facilities'!$H13=calculations!G$2,1,"")</f>
        <v/>
      </c>
      <c r="H190" s="111" t="str">
        <f>IF('Area 7 Physical &amp; Facilities'!$H13=calculations!H$2,1,"")</f>
        <v/>
      </c>
      <c r="I190" s="111" t="str">
        <f>IF('Area 7 Physical &amp; Facilities'!$H13=calculations!I$2,1,"")</f>
        <v/>
      </c>
      <c r="AA190" t="str">
        <f t="shared" si="18"/>
        <v>28.4. Adult and Teen Shelving</v>
      </c>
      <c r="AB190">
        <f>IF('Area 7 Physical &amp; Facilities'!D13="m",1,0)+IF('Area 7 Physical &amp; Facilities'!D13="L",1,0)</f>
        <v>0</v>
      </c>
      <c r="AC190" s="216" t="b">
        <f>IF(AND(AB190=1,'Area 7 Physical &amp; Facilities'!E13="y"),"achieved",IF(AND(AB190=1,'Area 7 Physical &amp; Facilities'!E13="n"),"not achieved",IF(AND(AB190=1,'Area 7 Physical &amp; Facilities'!E13="y"),"N/A")))</f>
        <v>0</v>
      </c>
    </row>
    <row r="191" spans="1:29" x14ac:dyDescent="0.35">
      <c r="A191" s="111" t="s">
        <v>21</v>
      </c>
      <c r="B191" s="114">
        <v>28.5</v>
      </c>
      <c r="C191" s="111" t="s">
        <v>178</v>
      </c>
      <c r="D191" s="111" t="str">
        <f t="shared" si="20"/>
        <v>28.5. Children's Shelving</v>
      </c>
      <c r="E191" s="111">
        <f>IF('Area 7 Physical &amp; Facilities'!E14="y",1,0)</f>
        <v>0</v>
      </c>
      <c r="F191" s="111" t="str">
        <f>IF('Area 7 Physical &amp; Facilities'!$H14=calculations!F$2,1,"")</f>
        <v/>
      </c>
      <c r="G191" s="111" t="str">
        <f>IF('Area 7 Physical &amp; Facilities'!$H14=calculations!G$2,1,"")</f>
        <v/>
      </c>
      <c r="H191" s="111" t="str">
        <f>IF('Area 7 Physical &amp; Facilities'!$H14=calculations!H$2,1,"")</f>
        <v/>
      </c>
      <c r="I191" s="111" t="str">
        <f>IF('Area 7 Physical &amp; Facilities'!$H14=calculations!I$2,1,"")</f>
        <v/>
      </c>
      <c r="AA191" t="str">
        <f t="shared" si="18"/>
        <v>28.5. Children's Shelving</v>
      </c>
      <c r="AB191">
        <f>IF('Area 7 Physical &amp; Facilities'!D14="m",1,0)+IF('Area 7 Physical &amp; Facilities'!D14="L",1,0)</f>
        <v>0</v>
      </c>
      <c r="AC191" s="216" t="b">
        <f>IF(AND(AB191=1,'Area 7 Physical &amp; Facilities'!E14="y"),"achieved",IF(AND(AB191=1,'Area 7 Physical &amp; Facilities'!E14="n"),"not achieved",IF(AND(AB191=1,'Area 7 Physical &amp; Facilities'!E14="y"),"N/A")))</f>
        <v>0</v>
      </c>
    </row>
    <row r="192" spans="1:29" x14ac:dyDescent="0.35">
      <c r="A192" s="111" t="s">
        <v>21</v>
      </c>
      <c r="B192" s="114">
        <v>28.6</v>
      </c>
      <c r="C192" s="111" t="s">
        <v>179</v>
      </c>
      <c r="D192" s="111" t="str">
        <f t="shared" si="20"/>
        <v>28.6. Shelving Capacity</v>
      </c>
      <c r="E192" s="111">
        <f>IF('Area 7 Physical &amp; Facilities'!E15="y",1,0)</f>
        <v>0</v>
      </c>
      <c r="F192" s="111" t="str">
        <f>IF('Area 7 Physical &amp; Facilities'!$H15=calculations!F$2,1,"")</f>
        <v/>
      </c>
      <c r="G192" s="111" t="str">
        <f>IF('Area 7 Physical &amp; Facilities'!$H15=calculations!G$2,1,"")</f>
        <v/>
      </c>
      <c r="H192" s="111" t="str">
        <f>IF('Area 7 Physical &amp; Facilities'!$H15=calculations!H$2,1,"")</f>
        <v/>
      </c>
      <c r="I192" s="111" t="str">
        <f>IF('Area 7 Physical &amp; Facilities'!$H15=calculations!I$2,1,"")</f>
        <v/>
      </c>
      <c r="AA192" t="str">
        <f t="shared" si="18"/>
        <v>28.6. Shelving Capacity</v>
      </c>
      <c r="AB192">
        <f>IF('Area 7 Physical &amp; Facilities'!D15="m",1,0)+IF('Area 7 Physical &amp; Facilities'!D15="L",1,0)</f>
        <v>0</v>
      </c>
      <c r="AC192" s="216" t="b">
        <f>IF(AND(AB192=1,'Area 7 Physical &amp; Facilities'!E15="y"),"achieved",IF(AND(AB192=1,'Area 7 Physical &amp; Facilities'!E15="n"),"not achieved",IF(AND(AB192=1,'Area 7 Physical &amp; Facilities'!E15="y"),"N/A")))</f>
        <v>0</v>
      </c>
    </row>
    <row r="193" spans="1:29" x14ac:dyDescent="0.35">
      <c r="A193" s="111" t="s">
        <v>21</v>
      </c>
      <c r="B193" s="114">
        <v>28.7</v>
      </c>
      <c r="C193" s="111" t="s">
        <v>180</v>
      </c>
      <c r="D193" s="111" t="str">
        <f t="shared" si="20"/>
        <v>28.7. Accessible Workstation Furniture</v>
      </c>
      <c r="E193" s="111">
        <f>IF('Area 7 Physical &amp; Facilities'!E16="y",1,0)</f>
        <v>0</v>
      </c>
      <c r="F193" s="111" t="str">
        <f>IF('Area 7 Physical &amp; Facilities'!$H16=calculations!F$2,1,"")</f>
        <v/>
      </c>
      <c r="G193" s="111" t="str">
        <f>IF('Area 7 Physical &amp; Facilities'!$H16=calculations!G$2,1,"")</f>
        <v/>
      </c>
      <c r="H193" s="111" t="str">
        <f>IF('Area 7 Physical &amp; Facilities'!$H16=calculations!H$2,1,"")</f>
        <v/>
      </c>
      <c r="I193" s="111" t="str">
        <f>IF('Area 7 Physical &amp; Facilities'!$H16=calculations!I$2,1,"")</f>
        <v/>
      </c>
      <c r="AA193" t="str">
        <f t="shared" si="18"/>
        <v>28.7. Accessible Workstation Furniture</v>
      </c>
      <c r="AB193">
        <f>IF('Area 7 Physical &amp; Facilities'!D16="m",1,0)+IF('Area 7 Physical &amp; Facilities'!D16="L",1,0)</f>
        <v>0</v>
      </c>
      <c r="AC193" s="216" t="b">
        <f>IF(AND(AB193=1,'Area 7 Physical &amp; Facilities'!E16="y"),"achieved",IF(AND(AB193=1,'Area 7 Physical &amp; Facilities'!E16="n"),"not achieved",IF(AND(AB193=1,'Area 7 Physical &amp; Facilities'!E16="y"),"N/A")))</f>
        <v>0</v>
      </c>
    </row>
    <row r="194" spans="1:29" x14ac:dyDescent="0.35">
      <c r="A194" s="111" t="s">
        <v>21</v>
      </c>
      <c r="B194" s="114">
        <v>28.8</v>
      </c>
      <c r="C194" s="111" t="s">
        <v>181</v>
      </c>
      <c r="D194" s="111" t="str">
        <f t="shared" si="20"/>
        <v>28.8. Furniture</v>
      </c>
      <c r="E194" s="111">
        <f>IF('Area 7 Physical &amp; Facilities'!E17="y",1,0)</f>
        <v>0</v>
      </c>
      <c r="F194" s="111" t="str">
        <f>IF('Area 7 Physical &amp; Facilities'!$H17=calculations!F$2,1,"")</f>
        <v/>
      </c>
      <c r="G194" s="111" t="str">
        <f>IF('Area 7 Physical &amp; Facilities'!$H17=calculations!G$2,1,"")</f>
        <v/>
      </c>
      <c r="H194" s="111" t="str">
        <f>IF('Area 7 Physical &amp; Facilities'!$H17=calculations!H$2,1,"")</f>
        <v/>
      </c>
      <c r="I194" s="111" t="str">
        <f>IF('Area 7 Physical &amp; Facilities'!$H17=calculations!I$2,1,"")</f>
        <v/>
      </c>
      <c r="AA194" t="str">
        <f t="shared" si="18"/>
        <v>28.8. Furniture</v>
      </c>
      <c r="AB194">
        <f>IF('Area 7 Physical &amp; Facilities'!D17="m",1,0)+IF('Area 7 Physical &amp; Facilities'!D17="L",1,0)</f>
        <v>0</v>
      </c>
      <c r="AC194" s="216" t="b">
        <f>IF(AND(AB194=1,'Area 7 Physical &amp; Facilities'!E17="y"),"achieved",IF(AND(AB194=1,'Area 7 Physical &amp; Facilities'!E17="n"),"not achieved",IF(AND(AB194=1,'Area 7 Physical &amp; Facilities'!E17="y"),"N/A")))</f>
        <v>0</v>
      </c>
    </row>
    <row r="195" spans="1:29" x14ac:dyDescent="0.35">
      <c r="A195" s="111" t="s">
        <v>21</v>
      </c>
      <c r="B195" s="115">
        <v>28.9</v>
      </c>
      <c r="C195" s="111" t="s">
        <v>182</v>
      </c>
      <c r="D195" s="111" t="str">
        <f t="shared" si="20"/>
        <v>28.9. Interior Lighting</v>
      </c>
      <c r="E195" s="111">
        <f>IF('Area 7 Physical &amp; Facilities'!E18="y",1,0)</f>
        <v>0</v>
      </c>
      <c r="F195" s="111" t="str">
        <f>IF('Area 7 Physical &amp; Facilities'!$H18=calculations!F$2,1,"")</f>
        <v/>
      </c>
      <c r="G195" s="111" t="str">
        <f>IF('Area 7 Physical &amp; Facilities'!$H18=calculations!G$2,1,"")</f>
        <v/>
      </c>
      <c r="H195" s="111" t="str">
        <f>IF('Area 7 Physical &amp; Facilities'!$H18=calculations!H$2,1,"")</f>
        <v/>
      </c>
      <c r="I195" s="111" t="str">
        <f>IF('Area 7 Physical &amp; Facilities'!$H18=calculations!I$2,1,"")</f>
        <v/>
      </c>
      <c r="AA195" t="str">
        <f t="shared" ref="AA195:AA201" si="21">D195</f>
        <v>28.9. Interior Lighting</v>
      </c>
      <c r="AB195">
        <f>IF('Area 7 Physical &amp; Facilities'!D18="m",1,0)+IF('Area 7 Physical &amp; Facilities'!D18="L",1,0)</f>
        <v>0</v>
      </c>
      <c r="AC195" s="216" t="b">
        <f>IF(AND(AB195=1,'Area 7 Physical &amp; Facilities'!E18="y"),"achieved",IF(AND(AB195=1,'Area 7 Physical &amp; Facilities'!E18="n"),"not achieved",IF(AND(AB195=1,'Area 7 Physical &amp; Facilities'!E18="y"),"N/A")))</f>
        <v>0</v>
      </c>
    </row>
    <row r="196" spans="1:29" x14ac:dyDescent="0.35">
      <c r="A196" s="111" t="s">
        <v>21</v>
      </c>
      <c r="B196" s="118" t="s">
        <v>183</v>
      </c>
      <c r="C196" s="111" t="s">
        <v>184</v>
      </c>
      <c r="D196" s="111" t="str">
        <f t="shared" si="20"/>
        <v>28.10. Environmental Sustainability</v>
      </c>
      <c r="E196" s="111">
        <f>IF('Area 7 Physical &amp; Facilities'!E19="y",1,0)</f>
        <v>0</v>
      </c>
      <c r="F196" s="111" t="str">
        <f>IF('Area 7 Physical &amp; Facilities'!$H19=calculations!F$2,1,"")</f>
        <v/>
      </c>
      <c r="G196" s="111" t="str">
        <f>IF('Area 7 Physical &amp; Facilities'!$H19=calculations!G$2,1,"")</f>
        <v/>
      </c>
      <c r="H196" s="111" t="str">
        <f>IF('Area 7 Physical &amp; Facilities'!$H19=calculations!H$2,1,"")</f>
        <v/>
      </c>
      <c r="I196" s="111" t="str">
        <f>IF('Area 7 Physical &amp; Facilities'!$H19=calculations!I$2,1,"")</f>
        <v/>
      </c>
      <c r="AA196" t="str">
        <f t="shared" si="21"/>
        <v>28.10. Environmental Sustainability</v>
      </c>
      <c r="AB196">
        <f>IF('Area 7 Physical &amp; Facilities'!D19="m",1,0)+IF('Area 7 Physical &amp; Facilities'!D19="L",1,0)</f>
        <v>0</v>
      </c>
      <c r="AC196" s="216" t="b">
        <f>IF(AND(AB196=1,'Area 7 Physical &amp; Facilities'!E19="y"),"achieved",IF(AND(AB196=1,'Area 7 Physical &amp; Facilities'!E19="n"),"not achieved",IF(AND(AB196=1,'Area 7 Physical &amp; Facilities'!E19="y"),"N/A")))</f>
        <v>0</v>
      </c>
    </row>
    <row r="197" spans="1:29" x14ac:dyDescent="0.35">
      <c r="A197" s="111" t="s">
        <v>21</v>
      </c>
      <c r="B197" s="114">
        <v>28.11</v>
      </c>
      <c r="C197" s="111" t="s">
        <v>185</v>
      </c>
      <c r="D197" s="111" t="str">
        <f t="shared" si="20"/>
        <v>28.11. User Space (Seating)</v>
      </c>
      <c r="E197" s="111">
        <f>IF('Area 7 Physical &amp; Facilities'!E20="y",1,0)</f>
        <v>0</v>
      </c>
      <c r="F197" s="111" t="str">
        <f>IF('Area 7 Physical &amp; Facilities'!$H20=calculations!F$2,1,"")</f>
        <v/>
      </c>
      <c r="G197" s="111" t="str">
        <f>IF('Area 7 Physical &amp; Facilities'!$H20=calculations!G$2,1,"")</f>
        <v/>
      </c>
      <c r="H197" s="111" t="str">
        <f>IF('Area 7 Physical &amp; Facilities'!$H20=calculations!H$2,1,"")</f>
        <v/>
      </c>
      <c r="I197" s="111" t="str">
        <f>IF('Area 7 Physical &amp; Facilities'!$H20=calculations!I$2,1,"")</f>
        <v/>
      </c>
      <c r="AA197" t="str">
        <f t="shared" si="21"/>
        <v>28.11. User Space (Seating)</v>
      </c>
      <c r="AB197">
        <f>IF('Area 7 Physical &amp; Facilities'!D20="m",1,0)+IF('Area 7 Physical &amp; Facilities'!D20="L",1,0)</f>
        <v>0</v>
      </c>
      <c r="AC197" s="216" t="b">
        <f>IF(AND(AB197=1,'Area 7 Physical &amp; Facilities'!E20="y"),"achieved",IF(AND(AB197=1,'Area 7 Physical &amp; Facilities'!E20="n"),"not achieved",IF(AND(AB197=1,'Area 7 Physical &amp; Facilities'!E20="y"),"N/A")))</f>
        <v>0</v>
      </c>
    </row>
    <row r="198" spans="1:29" x14ac:dyDescent="0.35">
      <c r="A198" s="111"/>
      <c r="B198" s="114"/>
      <c r="C198" s="111"/>
      <c r="D198" s="111"/>
      <c r="E198" s="111"/>
      <c r="F198" s="111"/>
      <c r="G198" s="111"/>
      <c r="H198" s="111"/>
      <c r="I198" s="111"/>
      <c r="AC198" s="216" t="b">
        <f>IF(AND(AB198=1,'Area 7 Physical &amp; Facilities'!E21="y"),"achieved",IF(AND(AB198=1,'Area 7 Physical &amp; Facilities'!E21="n"),"not achieved",IF(AND(AB198=1,'Area 7 Physical &amp; Facilities'!E21="y"),"N/A")))</f>
        <v>0</v>
      </c>
    </row>
    <row r="199" spans="1:29" x14ac:dyDescent="0.35">
      <c r="A199" s="111" t="s">
        <v>21</v>
      </c>
      <c r="B199" s="114">
        <v>29.1</v>
      </c>
      <c r="C199" s="111" t="s">
        <v>186</v>
      </c>
      <c r="D199" s="111" t="str">
        <f t="shared" si="20"/>
        <v>29.1. Public Washroom(s)</v>
      </c>
      <c r="E199" s="111">
        <f>IF('Area 7 Physical &amp; Facilities'!E22="y",1,0)</f>
        <v>0</v>
      </c>
      <c r="F199" s="111" t="str">
        <f>IF('Area 7 Physical &amp; Facilities'!$H22=calculations!F$2,1,"")</f>
        <v/>
      </c>
      <c r="G199" s="111" t="str">
        <f>IF('Area 7 Physical &amp; Facilities'!$H22=calculations!G$2,1,"")</f>
        <v/>
      </c>
      <c r="H199" s="111" t="str">
        <f>IF('Area 7 Physical &amp; Facilities'!$H22=calculations!H$2,1,"")</f>
        <v/>
      </c>
      <c r="I199" s="111" t="str">
        <f>IF('Area 7 Physical &amp; Facilities'!$H22=calculations!I$2,1,"")</f>
        <v/>
      </c>
      <c r="J199" s="26"/>
      <c r="K199" s="26"/>
      <c r="L199" s="26"/>
      <c r="M199" s="26"/>
      <c r="N199" s="26"/>
      <c r="O199" s="26"/>
      <c r="P199" s="26"/>
      <c r="Q199" s="26"/>
      <c r="R199" s="26"/>
      <c r="S199" s="26"/>
      <c r="T199" s="26"/>
      <c r="U199" s="26"/>
      <c r="V199" s="26"/>
      <c r="W199" s="26"/>
      <c r="X199" s="26"/>
      <c r="Y199" s="26"/>
      <c r="Z199" s="26"/>
      <c r="AA199" t="str">
        <f t="shared" si="21"/>
        <v>29.1. Public Washroom(s)</v>
      </c>
      <c r="AB199">
        <f>IF('Area 7 Physical &amp; Facilities'!D22="m",1,0)+IF('Area 7 Physical &amp; Facilities'!D22="L",1,0)</f>
        <v>1</v>
      </c>
      <c r="AC199" s="216" t="b">
        <f>IF(AND(AB199=1,'Area 7 Physical &amp; Facilities'!E22="y"),"achieved",IF(AND(AB199=1,'Area 7 Physical &amp; Facilities'!E22="n"),"not achieved",IF(AND(AB199=1,'Area 7 Physical &amp; Facilities'!E22="y"),"N/A")))</f>
        <v>0</v>
      </c>
    </row>
    <row r="200" spans="1:29" x14ac:dyDescent="0.35">
      <c r="A200" s="111" t="s">
        <v>21</v>
      </c>
      <c r="B200" s="114">
        <v>29.2</v>
      </c>
      <c r="C200" s="111" t="s">
        <v>187</v>
      </c>
      <c r="D200" s="111" t="str">
        <f t="shared" si="20"/>
        <v>29.2. Accessible Washrooms</v>
      </c>
      <c r="E200" s="111">
        <f>IF('Area 7 Physical &amp; Facilities'!E23="y",1,0)</f>
        <v>0</v>
      </c>
      <c r="F200" s="111" t="str">
        <f>IF('Area 7 Physical &amp; Facilities'!$H23=calculations!F$2,1,"")</f>
        <v/>
      </c>
      <c r="G200" s="111" t="str">
        <f>IF('Area 7 Physical &amp; Facilities'!$H23=calculations!G$2,1,"")</f>
        <v/>
      </c>
      <c r="H200" s="111" t="str">
        <f>IF('Area 7 Physical &amp; Facilities'!$H23=calculations!H$2,1,"")</f>
        <v/>
      </c>
      <c r="I200" s="111" t="str">
        <f>IF('Area 7 Physical &amp; Facilities'!$H23=calculations!I$2,1,"")</f>
        <v/>
      </c>
      <c r="AA200" t="str">
        <f t="shared" si="21"/>
        <v>29.2. Accessible Washrooms</v>
      </c>
      <c r="AB200">
        <f>IF('Area 7 Physical &amp; Facilities'!D23="m",1,0)+IF('Area 7 Physical &amp; Facilities'!D23="L",1,0)</f>
        <v>0</v>
      </c>
      <c r="AC200" s="216" t="b">
        <f>IF(AND(AB200=1,'Area 7 Physical &amp; Facilities'!E23="y"),"achieved",IF(AND(AB200=1,'Area 7 Physical &amp; Facilities'!E23="n"),"not achieved",IF(AND(AB200=1,'Area 7 Physical &amp; Facilities'!E23="y"),"N/A")))</f>
        <v>0</v>
      </c>
    </row>
    <row r="201" spans="1:29" x14ac:dyDescent="0.35">
      <c r="A201" s="111" t="s">
        <v>21</v>
      </c>
      <c r="B201" s="114">
        <v>29.3</v>
      </c>
      <c r="C201" s="111" t="s">
        <v>504</v>
      </c>
      <c r="D201" s="111" t="str">
        <f t="shared" si="20"/>
        <v>29.3. All Gender Washrooms</v>
      </c>
      <c r="E201" s="111">
        <f>IF('Area 7 Physical &amp; Facilities'!E24="y",1,0)</f>
        <v>0</v>
      </c>
      <c r="F201" s="111" t="str">
        <f>IF('Area 7 Physical &amp; Facilities'!$H24=calculations!F$2,1,"")</f>
        <v/>
      </c>
      <c r="G201" s="111" t="str">
        <f>IF('Area 7 Physical &amp; Facilities'!$H24=calculations!G$2,1,"")</f>
        <v/>
      </c>
      <c r="H201" s="111" t="str">
        <f>IF('Area 7 Physical &amp; Facilities'!$H24=calculations!H$2,1,"")</f>
        <v/>
      </c>
      <c r="I201" s="111" t="str">
        <f>IF('Area 7 Physical &amp; Facilities'!$H24=calculations!I$2,1,"")</f>
        <v/>
      </c>
      <c r="AA201" t="str">
        <f t="shared" si="21"/>
        <v>29.3. All Gender Washrooms</v>
      </c>
      <c r="AB201">
        <f>IF('Area 7 Physical &amp; Facilities'!D24="m",1,0)+IF('Area 7 Physical &amp; Facilities'!D24="L",1,0)</f>
        <v>0</v>
      </c>
      <c r="AC201" s="216" t="b">
        <f>IF(AND(AB201=1,'Area 7 Physical &amp; Facilities'!E24="y"),"achieved",IF(AND(AB201=1,'Area 7 Physical &amp; Facilities'!E24="n"),"not achieved",IF(AND(AB201=1,'Area 7 Physical &amp; Facilities'!E24="y"),"N/A")))</f>
        <v>0</v>
      </c>
    </row>
    <row r="202" spans="1:29" x14ac:dyDescent="0.35">
      <c r="A202" s="111" t="s">
        <v>21</v>
      </c>
      <c r="B202" s="114">
        <v>29.4</v>
      </c>
      <c r="C202" s="111" t="s">
        <v>188</v>
      </c>
      <c r="D202" s="111" t="str">
        <f t="shared" si="20"/>
        <v>29.4. Entrance</v>
      </c>
      <c r="E202" s="111">
        <f>IF('Area 7 Physical &amp; Facilities'!E25="y",1,0)</f>
        <v>0</v>
      </c>
      <c r="F202" s="111" t="str">
        <f>IF('Area 7 Physical &amp; Facilities'!$H25=calculations!F$2,1,"")</f>
        <v/>
      </c>
      <c r="G202" s="111" t="str">
        <f>IF('Area 7 Physical &amp; Facilities'!$H25=calculations!G$2,1,"")</f>
        <v/>
      </c>
      <c r="H202" s="111" t="str">
        <f>IF('Area 7 Physical &amp; Facilities'!$H25=calculations!H$2,1,"")</f>
        <v/>
      </c>
      <c r="I202" s="111" t="str">
        <f>IF('Area 7 Physical &amp; Facilities'!$H25=calculations!I$2,1,"")</f>
        <v/>
      </c>
      <c r="AA202" t="str">
        <f t="shared" ref="AA202:AA212" si="22">D202</f>
        <v>29.4. Entrance</v>
      </c>
      <c r="AB202">
        <f>IF('Area 7 Physical &amp; Facilities'!D25="m",1,0)+IF('Area 7 Physical &amp; Facilities'!D25="L",1,0)</f>
        <v>0</v>
      </c>
      <c r="AC202" s="216" t="b">
        <f>IF(AND(AB202=1,'Area 7 Physical &amp; Facilities'!E25="y"),"achieved",IF(AND(AB202=1,'Area 7 Physical &amp; Facilities'!E25="n"),"not achieved",IF(AND(AB202=1,'Area 7 Physical &amp; Facilities'!E25="y"),"N/A")))</f>
        <v>0</v>
      </c>
    </row>
    <row r="203" spans="1:29" x14ac:dyDescent="0.35">
      <c r="A203" s="111" t="s">
        <v>21</v>
      </c>
      <c r="B203" s="114">
        <v>29.5</v>
      </c>
      <c r="C203" s="111" t="s">
        <v>189</v>
      </c>
      <c r="D203" s="111" t="str">
        <f t="shared" si="20"/>
        <v>29.5. Aisles</v>
      </c>
      <c r="E203" s="111">
        <f>IF('Area 7 Physical &amp; Facilities'!E26="y",1,0)</f>
        <v>0</v>
      </c>
      <c r="F203" s="111" t="str">
        <f>IF('Area 7 Physical &amp; Facilities'!$H26=calculations!F$2,1,"")</f>
        <v/>
      </c>
      <c r="G203" s="111" t="str">
        <f>IF('Area 7 Physical &amp; Facilities'!$H26=calculations!G$2,1,"")</f>
        <v/>
      </c>
      <c r="H203" s="111" t="str">
        <f>IF('Area 7 Physical &amp; Facilities'!$H26=calculations!H$2,1,"")</f>
        <v/>
      </c>
      <c r="I203" s="111" t="str">
        <f>IF('Area 7 Physical &amp; Facilities'!$H26=calculations!I$2,1,"")</f>
        <v/>
      </c>
      <c r="AA203" t="str">
        <f t="shared" si="22"/>
        <v>29.5. Aisles</v>
      </c>
      <c r="AB203">
        <f>IF('Area 7 Physical &amp; Facilities'!D26="m",1,0)+IF('Area 7 Physical &amp; Facilities'!D26="L",1,0)</f>
        <v>0</v>
      </c>
      <c r="AC203" s="216" t="b">
        <f>IF(AND(AB203=1,'Area 7 Physical &amp; Facilities'!E26="y"),"achieved",IF(AND(AB203=1,'Area 7 Physical &amp; Facilities'!E26="n"),"not achieved",IF(AND(AB203=1,'Area 7 Physical &amp; Facilities'!E26="y"),"N/A")))</f>
        <v>0</v>
      </c>
    </row>
    <row r="204" spans="1:29" x14ac:dyDescent="0.35">
      <c r="A204" s="111" t="s">
        <v>21</v>
      </c>
      <c r="B204" s="114">
        <v>29.6</v>
      </c>
      <c r="C204" s="111" t="s">
        <v>190</v>
      </c>
      <c r="D204" s="111" t="str">
        <f t="shared" si="20"/>
        <v>29.6. Clear access</v>
      </c>
      <c r="E204" s="111">
        <f>IF('Area 7 Physical &amp; Facilities'!E27="y",1,0)</f>
        <v>0</v>
      </c>
      <c r="F204" s="111" t="str">
        <f>IF('Area 7 Physical &amp; Facilities'!$H27=calculations!F$2,1,"")</f>
        <v/>
      </c>
      <c r="G204" s="111" t="str">
        <f>IF('Area 7 Physical &amp; Facilities'!$H27=calculations!G$2,1,"")</f>
        <v/>
      </c>
      <c r="H204" s="111" t="str">
        <f>IF('Area 7 Physical &amp; Facilities'!$H27=calculations!H$2,1,"")</f>
        <v/>
      </c>
      <c r="I204" s="111" t="str">
        <f>IF('Area 7 Physical &amp; Facilities'!$H27=calculations!I$2,1,"")</f>
        <v/>
      </c>
      <c r="AA204" t="str">
        <f t="shared" si="22"/>
        <v>29.6. Clear access</v>
      </c>
      <c r="AB204">
        <f>IF('Area 7 Physical &amp; Facilities'!D27="m",1,0)+IF('Area 7 Physical &amp; Facilities'!D27="L",1,0)</f>
        <v>0</v>
      </c>
      <c r="AC204" s="216" t="b">
        <f>IF(AND(AB204=1,'Area 7 Physical &amp; Facilities'!E27="y"),"achieved",IF(AND(AB204=1,'Area 7 Physical &amp; Facilities'!E27="n"),"not achieved",IF(AND(AB204=1,'Area 7 Physical &amp; Facilities'!E27="y"),"N/A")))</f>
        <v>0</v>
      </c>
    </row>
    <row r="205" spans="1:29" x14ac:dyDescent="0.35">
      <c r="A205" s="111" t="s">
        <v>21</v>
      </c>
      <c r="B205" s="114">
        <v>29.7</v>
      </c>
      <c r="C205" s="111" t="s">
        <v>191</v>
      </c>
      <c r="D205" s="111" t="str">
        <f t="shared" si="20"/>
        <v>29.7. Assistive Technology</v>
      </c>
      <c r="E205" s="111">
        <f>IF('Area 7 Physical &amp; Facilities'!E28="y",1,0)</f>
        <v>0</v>
      </c>
      <c r="F205" s="111" t="str">
        <f>IF('Area 7 Physical &amp; Facilities'!$H28=calculations!F$2,1,"")</f>
        <v/>
      </c>
      <c r="G205" s="111" t="str">
        <f>IF('Area 7 Physical &amp; Facilities'!$H28=calculations!G$2,1,"")</f>
        <v/>
      </c>
      <c r="H205" s="111" t="str">
        <f>IF('Area 7 Physical &amp; Facilities'!$H28=calculations!H$2,1,"")</f>
        <v/>
      </c>
      <c r="I205" s="111" t="str">
        <f>IF('Area 7 Physical &amp; Facilities'!$H28=calculations!I$2,1,"")</f>
        <v/>
      </c>
      <c r="AA205" t="str">
        <f t="shared" si="22"/>
        <v>29.7. Assistive Technology</v>
      </c>
      <c r="AB205">
        <f>IF('Area 7 Physical &amp; Facilities'!D28="m",1,0)+IF('Area 7 Physical &amp; Facilities'!D28="L",1,0)</f>
        <v>0</v>
      </c>
      <c r="AC205" s="216" t="b">
        <f>IF(AND(AB205=1,'Area 7 Physical &amp; Facilities'!E28="y"),"achieved",IF(AND(AB205=1,'Area 7 Physical &amp; Facilities'!E28="n"),"not achieved",IF(AND(AB205=1,'Area 7 Physical &amp; Facilities'!E28="y"),"N/A")))</f>
        <v>0</v>
      </c>
    </row>
    <row r="206" spans="1:29" x14ac:dyDescent="0.35">
      <c r="A206" s="111" t="s">
        <v>21</v>
      </c>
      <c r="B206" s="114">
        <v>29.8</v>
      </c>
      <c r="C206" s="111" t="s">
        <v>192</v>
      </c>
      <c r="D206" s="111" t="str">
        <f t="shared" si="20"/>
        <v>29.8. Multiple-Floor Structures</v>
      </c>
      <c r="E206" s="111">
        <f>IF('Area 7 Physical &amp; Facilities'!E29="y",1,0)</f>
        <v>0</v>
      </c>
      <c r="F206" s="111" t="str">
        <f>IF('Area 7 Physical &amp; Facilities'!$H29=calculations!F$2,1,"")</f>
        <v/>
      </c>
      <c r="G206" s="111" t="str">
        <f>IF('Area 7 Physical &amp; Facilities'!$H29=calculations!G$2,1,"")</f>
        <v/>
      </c>
      <c r="H206" s="111" t="str">
        <f>IF('Area 7 Physical &amp; Facilities'!$H29=calculations!H$2,1,"")</f>
        <v/>
      </c>
      <c r="I206" s="111" t="str">
        <f>IF('Area 7 Physical &amp; Facilities'!$H29=calculations!I$2,1,"")</f>
        <v/>
      </c>
      <c r="AA206" t="str">
        <f t="shared" si="22"/>
        <v>29.8. Multiple-Floor Structures</v>
      </c>
      <c r="AB206">
        <f>IF('Area 7 Physical &amp; Facilities'!D29="m",1,0)+IF('Area 7 Physical &amp; Facilities'!D29="L",1,0)</f>
        <v>0</v>
      </c>
      <c r="AC206" s="216" t="b">
        <f>IF(AND(AB206=1,'Area 7 Physical &amp; Facilities'!E29="y"),"achieved",IF(AND(AB206=1,'Area 7 Physical &amp; Facilities'!E29="n"),"not achieved",IF(AND(AB206=1,'Area 7 Physical &amp; Facilities'!E29="y"),"N/A")))</f>
        <v>0</v>
      </c>
    </row>
    <row r="207" spans="1:29" x14ac:dyDescent="0.35">
      <c r="A207" s="111"/>
      <c r="B207" s="114"/>
      <c r="C207" s="111"/>
      <c r="D207" s="111"/>
      <c r="E207" s="111"/>
      <c r="F207" s="111"/>
      <c r="G207" s="111"/>
      <c r="H207" s="111"/>
      <c r="I207" s="111"/>
      <c r="AC207" s="216" t="b">
        <f>IF(AND(AB207=1,'Area 7 Physical &amp; Facilities'!E30="y"),"achieved",IF(AND(AB207=1,'Area 7 Physical &amp; Facilities'!E30="n"),"not achieved",IF(AND(AB207=1,'Area 7 Physical &amp; Facilities'!E30="y"),"N/A")))</f>
        <v>0</v>
      </c>
    </row>
    <row r="208" spans="1:29" x14ac:dyDescent="0.35">
      <c r="A208" s="111" t="s">
        <v>21</v>
      </c>
      <c r="B208" s="114">
        <v>30.1</v>
      </c>
      <c r="C208" s="111" t="s">
        <v>193</v>
      </c>
      <c r="D208" s="111" t="str">
        <f t="shared" si="20"/>
        <v>30.1. Emergency Procedures</v>
      </c>
      <c r="E208" s="111">
        <f>IF('Area 7 Physical &amp; Facilities'!E31="y",1,0)</f>
        <v>0</v>
      </c>
      <c r="F208" s="111" t="str">
        <f>IF('Area 7 Physical &amp; Facilities'!$H31=calculations!F$2,1,"")</f>
        <v/>
      </c>
      <c r="G208" s="111" t="str">
        <f>IF('Area 7 Physical &amp; Facilities'!$H31=calculations!G$2,1,"")</f>
        <v/>
      </c>
      <c r="H208" s="111" t="str">
        <f>IF('Area 7 Physical &amp; Facilities'!$H31=calculations!H$2,1,"")</f>
        <v/>
      </c>
      <c r="I208" s="111" t="str">
        <f>IF('Area 7 Physical &amp; Facilities'!$H31=calculations!I$2,1,"")</f>
        <v/>
      </c>
      <c r="AA208" t="str">
        <f t="shared" si="22"/>
        <v>30.1. Emergency Procedures</v>
      </c>
      <c r="AB208">
        <f>IF('Area 7 Physical &amp; Facilities'!D31="m",1,0)+IF('Area 7 Physical &amp; Facilities'!D31="L",1,0)</f>
        <v>1</v>
      </c>
      <c r="AC208" s="216" t="b">
        <f>IF(AND(AB208=1,'Area 7 Physical &amp; Facilities'!E31="y"),"achieved",IF(AND(AB208=1,'Area 7 Physical &amp; Facilities'!E31="n"),"not achieved",IF(AND(AB208=1,'Area 7 Physical &amp; Facilities'!E31="y"),"N/A")))</f>
        <v>0</v>
      </c>
    </row>
    <row r="209" spans="1:29" x14ac:dyDescent="0.35">
      <c r="A209" s="111" t="s">
        <v>21</v>
      </c>
      <c r="B209" s="114">
        <v>30.2</v>
      </c>
      <c r="C209" s="111" t="s">
        <v>194</v>
      </c>
      <c r="D209" s="111" t="str">
        <f t="shared" si="20"/>
        <v>30.2. Emergency Equipment &amp; Facilities</v>
      </c>
      <c r="E209" s="111">
        <f>IF('Area 7 Physical &amp; Facilities'!E32="y",1,0)</f>
        <v>0</v>
      </c>
      <c r="F209" s="111" t="str">
        <f>IF('Area 7 Physical &amp; Facilities'!$H32=calculations!F$2,1,"")</f>
        <v/>
      </c>
      <c r="G209" s="111" t="str">
        <f>IF('Area 7 Physical &amp; Facilities'!$H32=calculations!G$2,1,"")</f>
        <v/>
      </c>
      <c r="H209" s="111" t="str">
        <f>IF('Area 7 Physical &amp; Facilities'!$H32=calculations!H$2,1,"")</f>
        <v/>
      </c>
      <c r="I209" s="111" t="str">
        <f>IF('Area 7 Physical &amp; Facilities'!$H32=calculations!I$2,1,"")</f>
        <v/>
      </c>
      <c r="AA209" t="str">
        <f t="shared" si="22"/>
        <v>30.2. Emergency Equipment &amp; Facilities</v>
      </c>
      <c r="AB209">
        <f>IF('Area 7 Physical &amp; Facilities'!D32="m",1,0)+IF('Area 7 Physical &amp; Facilities'!D32="L",1,0)</f>
        <v>1</v>
      </c>
      <c r="AC209" s="216" t="b">
        <f>IF(AND(AB209=1,'Area 7 Physical &amp; Facilities'!E32="y"),"achieved",IF(AND(AB209=1,'Area 7 Physical &amp; Facilities'!E32="n"),"not achieved",IF(AND(AB209=1,'Area 7 Physical &amp; Facilities'!E32="y"),"N/A")))</f>
        <v>0</v>
      </c>
    </row>
    <row r="210" spans="1:29" x14ac:dyDescent="0.35">
      <c r="A210" s="111" t="s">
        <v>21</v>
      </c>
      <c r="B210" s="114">
        <v>30.3</v>
      </c>
      <c r="C210" s="111" t="s">
        <v>195</v>
      </c>
      <c r="D210" s="111" t="str">
        <f t="shared" si="20"/>
        <v>30.3. Supervision</v>
      </c>
      <c r="E210" s="111">
        <f>IF('Area 7 Physical &amp; Facilities'!E33="y",1,0)</f>
        <v>0</v>
      </c>
      <c r="F210" s="111" t="str">
        <f>IF('Area 7 Physical &amp; Facilities'!$H33=calculations!F$2,1,"")</f>
        <v/>
      </c>
      <c r="G210" s="111" t="str">
        <f>IF('Area 7 Physical &amp; Facilities'!$H33=calculations!G$2,1,"")</f>
        <v/>
      </c>
      <c r="H210" s="111" t="str">
        <f>IF('Area 7 Physical &amp; Facilities'!$H33=calculations!H$2,1,"")</f>
        <v/>
      </c>
      <c r="I210" s="111" t="str">
        <f>IF('Area 7 Physical &amp; Facilities'!$H33=calculations!I$2,1,"")</f>
        <v/>
      </c>
      <c r="AA210" t="str">
        <f t="shared" si="22"/>
        <v>30.3. Supervision</v>
      </c>
      <c r="AB210">
        <f>IF('Area 7 Physical &amp; Facilities'!D33="m",1,0)+IF('Area 7 Physical &amp; Facilities'!D33="L",1,0)</f>
        <v>0</v>
      </c>
      <c r="AC210" s="216" t="b">
        <f>IF(AND(AB210=1,'Area 7 Physical &amp; Facilities'!E33="y"),"achieved",IF(AND(AB210=1,'Area 7 Physical &amp; Facilities'!E33="n"),"not achieved",IF(AND(AB210=1,'Area 7 Physical &amp; Facilities'!E33="y"),"N/A")))</f>
        <v>0</v>
      </c>
    </row>
    <row r="211" spans="1:29" x14ac:dyDescent="0.35">
      <c r="A211" s="111" t="s">
        <v>21</v>
      </c>
      <c r="B211" s="114">
        <v>30.4</v>
      </c>
      <c r="C211" s="111" t="s">
        <v>196</v>
      </c>
      <c r="D211" s="111" t="str">
        <f t="shared" si="20"/>
        <v>30.4. Exterior Lighting</v>
      </c>
      <c r="E211" s="111">
        <f>IF('Area 7 Physical &amp; Facilities'!E34="y",1,0)</f>
        <v>0</v>
      </c>
      <c r="F211" s="111" t="str">
        <f>IF('Area 7 Physical &amp; Facilities'!$H34=calculations!F$2,1,"")</f>
        <v/>
      </c>
      <c r="G211" s="111" t="str">
        <f>IF('Area 7 Physical &amp; Facilities'!$H34=calculations!G$2,1,"")</f>
        <v/>
      </c>
      <c r="H211" s="111" t="str">
        <f>IF('Area 7 Physical &amp; Facilities'!$H34=calculations!H$2,1,"")</f>
        <v/>
      </c>
      <c r="I211" s="111" t="str">
        <f>IF('Area 7 Physical &amp; Facilities'!$H34=calculations!I$2,1,"")</f>
        <v/>
      </c>
      <c r="AA211" t="str">
        <f t="shared" si="22"/>
        <v>30.4. Exterior Lighting</v>
      </c>
      <c r="AB211">
        <f>IF('Area 7 Physical &amp; Facilities'!D34="m",1,0)+IF('Area 7 Physical &amp; Facilities'!D34="L",1,0)</f>
        <v>0</v>
      </c>
      <c r="AC211" s="216" t="b">
        <f>IF(AND(AB211=1,'Area 7 Physical &amp; Facilities'!E34="y"),"achieved",IF(AND(AB211=1,'Area 7 Physical &amp; Facilities'!E34="n"),"not achieved",IF(AND(AB211=1,'Area 7 Physical &amp; Facilities'!E34="y"),"N/A")))</f>
        <v>0</v>
      </c>
    </row>
    <row r="212" spans="1:29" x14ac:dyDescent="0.35">
      <c r="A212" s="111" t="s">
        <v>21</v>
      </c>
      <c r="B212" s="114">
        <v>30.5</v>
      </c>
      <c r="C212" s="111" t="s">
        <v>197</v>
      </c>
      <c r="D212" s="111" t="str">
        <f t="shared" si="20"/>
        <v>30.5. Emergency Procedures Training</v>
      </c>
      <c r="E212" s="111">
        <f>IF('Area 7 Physical &amp; Facilities'!E35="y",1,0)</f>
        <v>0</v>
      </c>
      <c r="F212" s="111" t="str">
        <f>IF('Area 7 Physical &amp; Facilities'!$H35=calculations!F$2,1,"")</f>
        <v/>
      </c>
      <c r="G212" s="111" t="str">
        <f>IF('Area 7 Physical &amp; Facilities'!$H35=calculations!G$2,1,"")</f>
        <v/>
      </c>
      <c r="H212" s="111" t="str">
        <f>IF('Area 7 Physical &amp; Facilities'!$H35=calculations!H$2,1,"")</f>
        <v/>
      </c>
      <c r="I212" s="111" t="str">
        <f>IF('Area 7 Physical &amp; Facilities'!$H35=calculations!I$2,1,"")</f>
        <v/>
      </c>
      <c r="AA212" t="str">
        <f t="shared" si="22"/>
        <v>30.5. Emergency Procedures Training</v>
      </c>
      <c r="AB212">
        <f>IF('Area 7 Physical &amp; Facilities'!D35="m",1,0)+IF('Area 7 Physical &amp; Facilities'!D35="L",1,0)</f>
        <v>0</v>
      </c>
      <c r="AC212" s="216" t="b">
        <f>IF(AND(AB212=1,'Area 7 Physical &amp; Facilities'!E35="y"),"achieved",IF(AND(AB212=1,'Area 7 Physical &amp; Facilities'!E35="n"),"not achieved",IF(AND(AB212=1,'Area 7 Physical &amp; Facilities'!E35="y"),"N/A")))</f>
        <v>0</v>
      </c>
    </row>
    <row r="213" spans="1:29" x14ac:dyDescent="0.35">
      <c r="A213" s="111">
        <f>COUNTIF(A180:A212,"Physical &amp; Facilities")-COUNTIF('Area 7 Physical &amp; Facilities'!E:E,"n/a")</f>
        <v>30</v>
      </c>
      <c r="B213" s="114"/>
      <c r="C213" s="111"/>
      <c r="D213" s="111"/>
      <c r="E213" s="111">
        <f>SUM(E180:E212)</f>
        <v>0</v>
      </c>
      <c r="F213" s="111">
        <f>SUM(F180:F212)</f>
        <v>0</v>
      </c>
      <c r="G213" s="111">
        <f>SUM(G180:G212)</f>
        <v>0</v>
      </c>
      <c r="H213" s="111">
        <f>SUM(H180:H212)</f>
        <v>0</v>
      </c>
      <c r="I213" s="111">
        <f>SUM(I180:I212)</f>
        <v>0</v>
      </c>
      <c r="AA213" s="220" t="s">
        <v>546</v>
      </c>
      <c r="AB213" s="220">
        <f>SUM(AB180:AB212)-COUNTIF(AC180:AC212,"n/a")</f>
        <v>5</v>
      </c>
      <c r="AC213" s="221">
        <f>COUNTIF(AC180:AC212,"ACHIEVED")</f>
        <v>0</v>
      </c>
    </row>
    <row r="216" spans="1:29" x14ac:dyDescent="0.35">
      <c r="A216" s="33" t="s">
        <v>198</v>
      </c>
      <c r="B216" s="29"/>
      <c r="C216" s="28"/>
      <c r="D216" s="28"/>
      <c r="E216" s="28"/>
      <c r="F216" s="28"/>
      <c r="G216" s="28"/>
      <c r="H216" s="28"/>
      <c r="I216" s="28"/>
    </row>
  </sheetData>
  <mergeCells count="2">
    <mergeCell ref="E1:E2"/>
    <mergeCell ref="F1:I1"/>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7"/>
  <sheetViews>
    <sheetView tabSelected="1" topLeftCell="A19" zoomScaleNormal="100" zoomScalePageLayoutView="60" workbookViewId="0">
      <selection activeCell="E23" sqref="E23"/>
    </sheetView>
  </sheetViews>
  <sheetFormatPr defaultColWidth="8.7265625" defaultRowHeight="14.5" x14ac:dyDescent="0.35"/>
  <cols>
    <col min="1" max="1" width="5.453125" style="34" customWidth="1"/>
    <col min="2" max="2" width="75.7265625" style="148" customWidth="1"/>
    <col min="3" max="3" width="46.7265625" style="148" customWidth="1"/>
    <col min="4" max="4" width="10.54296875" style="35" customWidth="1"/>
    <col min="5" max="6" width="14.1796875" style="35" customWidth="1"/>
    <col min="7" max="7" width="24.81640625" style="36" customWidth="1"/>
    <col min="8" max="8" width="14.1796875" style="35" customWidth="1"/>
    <col min="9" max="10" width="24.81640625" style="36" customWidth="1"/>
  </cols>
  <sheetData>
    <row r="1" spans="1:14" ht="48" x14ac:dyDescent="0.35">
      <c r="A1" s="37"/>
      <c r="B1" s="144" t="s">
        <v>199</v>
      </c>
      <c r="C1" s="188" t="s">
        <v>511</v>
      </c>
      <c r="D1" s="39" t="s">
        <v>200</v>
      </c>
      <c r="E1" s="39" t="s">
        <v>201</v>
      </c>
      <c r="F1" s="39" t="s">
        <v>507</v>
      </c>
      <c r="G1" s="39" t="s">
        <v>508</v>
      </c>
      <c r="H1" s="39" t="s">
        <v>202</v>
      </c>
      <c r="I1" s="39" t="s">
        <v>203</v>
      </c>
      <c r="J1" s="39" t="s">
        <v>204</v>
      </c>
      <c r="K1" s="6"/>
      <c r="L1" s="6"/>
      <c r="M1" s="6"/>
      <c r="N1" s="6"/>
    </row>
    <row r="2" spans="1:14" ht="48.75" customHeight="1" x14ac:dyDescent="0.35">
      <c r="A2" s="40"/>
      <c r="B2" s="41" t="s">
        <v>205</v>
      </c>
      <c r="C2" s="41"/>
      <c r="D2" s="42"/>
      <c r="E2" s="43"/>
      <c r="F2" s="43"/>
      <c r="G2" s="44"/>
      <c r="H2" s="43"/>
      <c r="I2" s="45"/>
      <c r="J2" s="45"/>
      <c r="K2" s="6"/>
      <c r="L2" s="6"/>
      <c r="M2" s="6"/>
      <c r="N2" s="6"/>
    </row>
    <row r="3" spans="1:14" ht="43.5" x14ac:dyDescent="0.35">
      <c r="A3" s="99">
        <v>1.1000000000000001</v>
      </c>
      <c r="B3" s="103" t="s">
        <v>206</v>
      </c>
      <c r="C3" s="189"/>
      <c r="D3" s="100" t="s">
        <v>207</v>
      </c>
      <c r="E3" s="49"/>
      <c r="F3" s="49"/>
      <c r="G3" s="50"/>
      <c r="H3" s="49"/>
      <c r="I3" s="174"/>
      <c r="J3" s="171"/>
    </row>
    <row r="4" spans="1:14" ht="29" x14ac:dyDescent="0.35">
      <c r="A4" s="99">
        <v>1.2</v>
      </c>
      <c r="B4" s="103" t="s">
        <v>512</v>
      </c>
      <c r="C4" s="189"/>
      <c r="D4" s="100" t="s">
        <v>207</v>
      </c>
      <c r="E4" s="49"/>
      <c r="F4" s="49"/>
      <c r="G4" s="50"/>
      <c r="H4" s="49"/>
      <c r="I4" s="175"/>
      <c r="J4" s="172"/>
    </row>
    <row r="5" spans="1:14" ht="58" x14ac:dyDescent="0.35">
      <c r="A5" s="99">
        <v>1.3</v>
      </c>
      <c r="B5" s="103" t="s">
        <v>208</v>
      </c>
      <c r="C5" s="189"/>
      <c r="D5" s="100" t="s">
        <v>207</v>
      </c>
      <c r="E5" s="49"/>
      <c r="F5" s="49"/>
      <c r="G5" s="50"/>
      <c r="H5" s="49"/>
      <c r="I5" s="175"/>
      <c r="J5" s="172"/>
    </row>
    <row r="6" spans="1:14" ht="58" x14ac:dyDescent="0.35">
      <c r="A6" s="99">
        <v>1.4</v>
      </c>
      <c r="B6" s="103" t="s">
        <v>209</v>
      </c>
      <c r="C6" s="189"/>
      <c r="D6" s="100" t="s">
        <v>207</v>
      </c>
      <c r="E6" s="49"/>
      <c r="F6" s="49"/>
      <c r="G6" s="50"/>
      <c r="H6" s="49"/>
      <c r="I6" s="175"/>
      <c r="J6" s="172"/>
    </row>
    <row r="7" spans="1:14" ht="29" x14ac:dyDescent="0.35">
      <c r="A7" s="99">
        <v>1.5</v>
      </c>
      <c r="B7" s="103" t="s">
        <v>210</v>
      </c>
      <c r="C7" s="189"/>
      <c r="D7" s="100"/>
      <c r="E7" s="49"/>
      <c r="F7" s="49"/>
      <c r="G7" s="50"/>
      <c r="H7" s="49"/>
      <c r="I7" s="175"/>
      <c r="J7" s="172"/>
    </row>
    <row r="8" spans="1:14" ht="29" x14ac:dyDescent="0.35">
      <c r="A8" s="99">
        <v>1.6</v>
      </c>
      <c r="B8" s="103" t="s">
        <v>211</v>
      </c>
      <c r="C8" s="189"/>
      <c r="D8" s="100" t="s">
        <v>212</v>
      </c>
      <c r="E8" s="49"/>
      <c r="F8" s="49"/>
      <c r="G8" s="50"/>
      <c r="H8" s="49"/>
      <c r="I8" s="175"/>
      <c r="J8" s="171"/>
    </row>
    <row r="9" spans="1:14" ht="29" x14ac:dyDescent="0.35">
      <c r="A9" s="99">
        <v>1.7</v>
      </c>
      <c r="B9" s="146" t="s">
        <v>213</v>
      </c>
      <c r="C9" s="211" t="s">
        <v>214</v>
      </c>
      <c r="D9" s="100" t="s">
        <v>212</v>
      </c>
      <c r="E9" s="49"/>
      <c r="F9" s="49"/>
      <c r="G9" s="50"/>
      <c r="H9" s="49"/>
      <c r="I9" s="175"/>
      <c r="J9" s="173" t="s">
        <v>215</v>
      </c>
    </row>
    <row r="10" spans="1:14" ht="29" x14ac:dyDescent="0.35">
      <c r="A10" s="47">
        <v>1.8</v>
      </c>
      <c r="B10" s="103" t="s">
        <v>216</v>
      </c>
      <c r="C10" s="189"/>
      <c r="D10" s="100" t="s">
        <v>212</v>
      </c>
      <c r="E10" s="49"/>
      <c r="F10" s="49"/>
      <c r="G10" s="50"/>
      <c r="H10" s="49"/>
      <c r="I10" s="175"/>
      <c r="J10" s="173" t="s">
        <v>215</v>
      </c>
    </row>
    <row r="11" spans="1:14" ht="80.5" x14ac:dyDescent="0.35">
      <c r="A11" s="52"/>
      <c r="B11" s="102" t="s">
        <v>217</v>
      </c>
      <c r="C11" s="102"/>
      <c r="D11" s="54"/>
      <c r="E11" s="55"/>
      <c r="F11" s="55"/>
      <c r="G11" s="56"/>
      <c r="H11" s="55"/>
      <c r="I11" s="176"/>
      <c r="J11" s="176"/>
    </row>
    <row r="12" spans="1:14" ht="43.5" x14ac:dyDescent="0.35">
      <c r="A12" s="103">
        <v>2.1</v>
      </c>
      <c r="B12" s="103" t="s">
        <v>218</v>
      </c>
      <c r="C12" s="103"/>
      <c r="D12" s="48" t="s">
        <v>212</v>
      </c>
      <c r="E12" s="49"/>
      <c r="F12" s="49"/>
      <c r="G12" s="50"/>
      <c r="H12" s="49"/>
      <c r="I12" s="175"/>
      <c r="J12" s="173" t="s">
        <v>215</v>
      </c>
    </row>
    <row r="13" spans="1:14" ht="43.5" x14ac:dyDescent="0.35">
      <c r="A13" s="103">
        <v>2.2000000000000002</v>
      </c>
      <c r="B13" s="103" t="s">
        <v>219</v>
      </c>
      <c r="C13" s="103"/>
      <c r="D13" s="48" t="s">
        <v>212</v>
      </c>
      <c r="E13" s="49"/>
      <c r="F13" s="49"/>
      <c r="G13" s="50"/>
      <c r="H13" s="49"/>
      <c r="I13" s="50"/>
      <c r="J13" s="177"/>
    </row>
    <row r="14" spans="1:14" ht="29" x14ac:dyDescent="0.35">
      <c r="A14" s="103">
        <v>2.2999999999999998</v>
      </c>
      <c r="B14" s="103" t="s">
        <v>220</v>
      </c>
      <c r="C14" s="103"/>
      <c r="D14" s="48" t="s">
        <v>212</v>
      </c>
      <c r="E14" s="49"/>
      <c r="F14" s="49"/>
      <c r="G14" s="50"/>
      <c r="H14" s="49"/>
      <c r="I14" s="50"/>
      <c r="J14" s="168" t="s">
        <v>215</v>
      </c>
    </row>
    <row r="15" spans="1:14" ht="84" customHeight="1" x14ac:dyDescent="0.35">
      <c r="A15" s="52"/>
      <c r="B15" s="53" t="s">
        <v>221</v>
      </c>
      <c r="C15" s="53"/>
      <c r="D15" s="54"/>
      <c r="E15" s="55"/>
      <c r="F15" s="55"/>
      <c r="G15" s="56"/>
      <c r="H15" s="55"/>
      <c r="I15" s="56"/>
      <c r="J15" s="56"/>
    </row>
    <row r="16" spans="1:14" ht="29" x14ac:dyDescent="0.35">
      <c r="A16" s="103">
        <v>3.1</v>
      </c>
      <c r="B16" s="123" t="s">
        <v>222</v>
      </c>
      <c r="C16" s="103"/>
      <c r="D16" s="48" t="s">
        <v>212</v>
      </c>
      <c r="E16" s="49"/>
      <c r="F16" s="49"/>
      <c r="G16" s="50"/>
      <c r="H16" s="49"/>
      <c r="I16" s="50"/>
      <c r="J16" s="51"/>
    </row>
    <row r="17" spans="1:13" ht="58" x14ac:dyDescent="0.35">
      <c r="A17" s="103">
        <v>3.2</v>
      </c>
      <c r="B17" s="124" t="s">
        <v>223</v>
      </c>
      <c r="C17" s="133" t="s">
        <v>224</v>
      </c>
      <c r="D17" s="48" t="s">
        <v>212</v>
      </c>
      <c r="E17" s="49"/>
      <c r="F17" s="49"/>
      <c r="G17" s="50"/>
      <c r="H17" s="49"/>
      <c r="I17" s="50"/>
      <c r="J17" s="51"/>
    </row>
    <row r="18" spans="1:13" ht="58" x14ac:dyDescent="0.35">
      <c r="A18" s="103">
        <v>3.3</v>
      </c>
      <c r="B18" s="124" t="s">
        <v>225</v>
      </c>
      <c r="C18" s="133" t="s">
        <v>226</v>
      </c>
      <c r="D18" s="48"/>
      <c r="E18" s="49"/>
      <c r="F18" s="49"/>
      <c r="G18" s="50"/>
      <c r="H18" s="49"/>
      <c r="I18" s="50"/>
      <c r="J18" s="51"/>
    </row>
    <row r="19" spans="1:13" ht="29" x14ac:dyDescent="0.35">
      <c r="A19" s="103">
        <v>3.4</v>
      </c>
      <c r="B19" s="123" t="s">
        <v>227</v>
      </c>
      <c r="C19" s="103"/>
      <c r="D19" s="48" t="s">
        <v>207</v>
      </c>
      <c r="E19" s="49"/>
      <c r="F19" s="49"/>
      <c r="G19" s="50"/>
      <c r="H19" s="49"/>
      <c r="I19" s="50"/>
      <c r="J19" s="51"/>
    </row>
    <row r="20" spans="1:13" ht="29" x14ac:dyDescent="0.35">
      <c r="A20" s="103">
        <v>3.5</v>
      </c>
      <c r="B20" s="103" t="s">
        <v>228</v>
      </c>
      <c r="C20" s="133" t="s">
        <v>229</v>
      </c>
      <c r="D20" s="48"/>
      <c r="E20" s="49"/>
      <c r="F20" s="49"/>
      <c r="G20" s="50"/>
      <c r="H20" s="49"/>
      <c r="I20" s="50"/>
      <c r="J20" s="51" t="s">
        <v>230</v>
      </c>
    </row>
    <row r="21" spans="1:13" ht="29" x14ac:dyDescent="0.35">
      <c r="A21" s="103">
        <v>3.6</v>
      </c>
      <c r="B21" s="103" t="s">
        <v>231</v>
      </c>
      <c r="C21" s="133" t="s">
        <v>537</v>
      </c>
      <c r="D21" s="48"/>
      <c r="E21" s="49"/>
      <c r="F21" s="49"/>
      <c r="G21" s="50"/>
      <c r="H21" s="49"/>
      <c r="I21" s="50"/>
      <c r="J21" s="51" t="s">
        <v>232</v>
      </c>
      <c r="M21" s="57"/>
    </row>
    <row r="22" spans="1:13" ht="67.5" x14ac:dyDescent="0.35">
      <c r="A22" s="52"/>
      <c r="B22" s="53" t="s">
        <v>233</v>
      </c>
      <c r="C22" s="53"/>
      <c r="D22" s="54"/>
      <c r="E22" s="55"/>
      <c r="F22" s="55"/>
      <c r="G22" s="56"/>
      <c r="H22" s="55"/>
      <c r="I22" s="56"/>
      <c r="J22" s="56"/>
    </row>
    <row r="23" spans="1:13" ht="29" x14ac:dyDescent="0.35">
      <c r="A23" s="103">
        <v>4.0999999999999996</v>
      </c>
      <c r="B23" s="103" t="s">
        <v>234</v>
      </c>
      <c r="C23" s="103"/>
      <c r="D23" s="48" t="s">
        <v>207</v>
      </c>
      <c r="E23" s="49"/>
      <c r="F23" s="49"/>
      <c r="G23" s="50"/>
      <c r="H23" s="49"/>
      <c r="I23" s="50"/>
      <c r="J23" s="51" t="s">
        <v>235</v>
      </c>
    </row>
    <row r="24" spans="1:13" ht="42.75" customHeight="1" x14ac:dyDescent="0.35">
      <c r="A24" s="103">
        <v>4.2</v>
      </c>
      <c r="B24" s="103" t="s">
        <v>236</v>
      </c>
      <c r="C24" s="103"/>
      <c r="D24" s="48" t="s">
        <v>212</v>
      </c>
      <c r="E24" s="49"/>
      <c r="F24" s="49"/>
      <c r="G24" s="50"/>
      <c r="H24" s="49"/>
      <c r="I24" s="50"/>
      <c r="J24" s="51" t="s">
        <v>237</v>
      </c>
    </row>
    <row r="25" spans="1:13" ht="29" x14ac:dyDescent="0.35">
      <c r="A25" s="103">
        <v>4.3</v>
      </c>
      <c r="B25" s="103" t="s">
        <v>238</v>
      </c>
      <c r="C25" s="133" t="s">
        <v>536</v>
      </c>
      <c r="D25" s="48" t="s">
        <v>212</v>
      </c>
      <c r="E25" s="49"/>
      <c r="F25" s="49"/>
      <c r="G25" s="50"/>
      <c r="H25" s="49"/>
      <c r="I25" s="50"/>
      <c r="J25" s="51" t="s">
        <v>239</v>
      </c>
    </row>
    <row r="26" spans="1:13" ht="43.5" x14ac:dyDescent="0.35">
      <c r="A26" s="103">
        <v>4.4000000000000004</v>
      </c>
      <c r="B26" s="103" t="s">
        <v>240</v>
      </c>
      <c r="C26" s="103"/>
      <c r="D26" s="48" t="s">
        <v>212</v>
      </c>
      <c r="E26" s="49"/>
      <c r="F26" s="49"/>
      <c r="G26" s="50"/>
      <c r="H26" s="49"/>
      <c r="I26" s="50"/>
      <c r="J26" s="51" t="s">
        <v>241</v>
      </c>
    </row>
    <row r="27" spans="1:13" ht="58" x14ac:dyDescent="0.35">
      <c r="A27" s="103">
        <v>4.5</v>
      </c>
      <c r="B27" s="103" t="s">
        <v>242</v>
      </c>
      <c r="C27" s="103"/>
      <c r="D27" s="48" t="s">
        <v>207</v>
      </c>
      <c r="E27" s="49"/>
      <c r="F27" s="49"/>
      <c r="G27" s="50"/>
      <c r="H27" s="49"/>
      <c r="I27" s="50"/>
      <c r="J27" s="50"/>
    </row>
    <row r="28" spans="1:13" ht="43.5" x14ac:dyDescent="0.35">
      <c r="A28" s="103"/>
      <c r="B28" s="103" t="s">
        <v>243</v>
      </c>
      <c r="C28" s="133" t="s">
        <v>244</v>
      </c>
      <c r="D28" s="48"/>
      <c r="E28" s="49"/>
      <c r="F28" s="49"/>
      <c r="G28" s="50"/>
      <c r="H28" s="49"/>
      <c r="I28" s="50"/>
      <c r="J28" s="50"/>
    </row>
    <row r="29" spans="1:13" ht="41.5" x14ac:dyDescent="0.35">
      <c r="A29" s="52"/>
      <c r="B29" s="53" t="s">
        <v>245</v>
      </c>
      <c r="C29" s="53"/>
      <c r="D29" s="54"/>
      <c r="E29" s="55"/>
      <c r="F29" s="55"/>
      <c r="G29" s="56"/>
      <c r="H29" s="55"/>
      <c r="I29" s="56"/>
      <c r="J29" s="56"/>
    </row>
    <row r="30" spans="1:13" ht="29" x14ac:dyDescent="0.35">
      <c r="A30" s="103">
        <v>5.0999999999999996</v>
      </c>
      <c r="B30" s="103" t="s">
        <v>246</v>
      </c>
      <c r="C30" s="103"/>
      <c r="D30" s="48" t="s">
        <v>212</v>
      </c>
      <c r="E30" s="49"/>
      <c r="F30" s="49"/>
      <c r="G30" s="50"/>
      <c r="H30" s="49"/>
      <c r="I30" s="50"/>
      <c r="J30" s="168" t="s">
        <v>215</v>
      </c>
    </row>
    <row r="31" spans="1:13" ht="90" customHeight="1" x14ac:dyDescent="0.35">
      <c r="A31" s="103">
        <v>5.2</v>
      </c>
      <c r="B31" s="219" t="s">
        <v>538</v>
      </c>
      <c r="C31" s="133" t="s">
        <v>247</v>
      </c>
      <c r="D31" s="48"/>
      <c r="E31" s="49"/>
      <c r="F31" s="49"/>
      <c r="G31" s="50"/>
      <c r="H31" s="49"/>
      <c r="I31" s="50"/>
      <c r="J31" s="51" t="s">
        <v>230</v>
      </c>
    </row>
    <row r="32" spans="1:13" ht="72.5" x14ac:dyDescent="0.35">
      <c r="A32" s="103">
        <v>5.3</v>
      </c>
      <c r="B32" s="103" t="s">
        <v>248</v>
      </c>
      <c r="C32" s="133" t="s">
        <v>249</v>
      </c>
      <c r="D32" s="48"/>
      <c r="E32" s="49"/>
      <c r="F32" s="49"/>
      <c r="G32" s="50"/>
      <c r="H32" s="49"/>
      <c r="I32" s="50"/>
      <c r="J32" s="50"/>
    </row>
    <row r="33" spans="1:10" ht="29" x14ac:dyDescent="0.35">
      <c r="A33" s="103">
        <v>5.4</v>
      </c>
      <c r="B33" s="103" t="s">
        <v>539</v>
      </c>
      <c r="C33" s="103"/>
      <c r="D33" s="48"/>
      <c r="E33" s="49"/>
      <c r="F33" s="49"/>
      <c r="G33" s="50"/>
      <c r="H33" s="49"/>
      <c r="I33" s="50"/>
      <c r="J33" s="50"/>
    </row>
    <row r="34" spans="1:10" ht="54.5" x14ac:dyDescent="0.35">
      <c r="A34" s="52"/>
      <c r="B34" s="53" t="s">
        <v>250</v>
      </c>
      <c r="C34" s="53"/>
      <c r="D34" s="54"/>
      <c r="E34" s="55"/>
      <c r="F34" s="55"/>
      <c r="G34" s="56"/>
      <c r="H34" s="55"/>
      <c r="I34" s="56"/>
      <c r="J34" s="56"/>
    </row>
    <row r="35" spans="1:10" ht="29" x14ac:dyDescent="0.35">
      <c r="A35" s="46">
        <v>6.1</v>
      </c>
      <c r="B35" s="103" t="s">
        <v>251</v>
      </c>
      <c r="C35" s="103"/>
      <c r="D35" s="48" t="s">
        <v>212</v>
      </c>
      <c r="E35" s="49"/>
      <c r="F35" s="49"/>
      <c r="G35" s="50"/>
      <c r="H35" s="49"/>
      <c r="I35" s="50"/>
      <c r="J35" s="51" t="s">
        <v>230</v>
      </c>
    </row>
    <row r="36" spans="1:10" ht="78" customHeight="1" x14ac:dyDescent="0.35">
      <c r="A36" s="46">
        <v>6.2</v>
      </c>
      <c r="B36" s="103" t="s">
        <v>252</v>
      </c>
      <c r="C36" s="103"/>
      <c r="D36" s="48" t="s">
        <v>212</v>
      </c>
      <c r="E36" s="49"/>
      <c r="F36" s="49"/>
      <c r="G36" s="50"/>
      <c r="H36" s="49"/>
      <c r="I36" s="50"/>
      <c r="J36" s="170" t="s">
        <v>253</v>
      </c>
    </row>
    <row r="37" spans="1:10" ht="116" x14ac:dyDescent="0.35">
      <c r="A37" s="46">
        <v>6.3</v>
      </c>
      <c r="B37" s="103" t="s">
        <v>254</v>
      </c>
      <c r="C37" s="133" t="s">
        <v>535</v>
      </c>
      <c r="D37" s="48"/>
      <c r="E37" s="49"/>
      <c r="F37" s="49"/>
      <c r="G37" s="50"/>
      <c r="H37" s="49"/>
      <c r="I37" s="50"/>
      <c r="J37" s="50"/>
    </row>
    <row r="38" spans="1:10" ht="58" x14ac:dyDescent="0.35">
      <c r="A38" s="46">
        <v>6.4</v>
      </c>
      <c r="B38" s="145" t="s">
        <v>255</v>
      </c>
      <c r="C38" s="133" t="s">
        <v>534</v>
      </c>
      <c r="D38" s="48" t="s">
        <v>207</v>
      </c>
      <c r="E38" s="49"/>
      <c r="F38" s="49"/>
      <c r="G38" s="50"/>
      <c r="H38" s="49"/>
      <c r="I38" s="50"/>
      <c r="J38" s="51" t="s">
        <v>230</v>
      </c>
    </row>
    <row r="39" spans="1:10" ht="58" x14ac:dyDescent="0.35">
      <c r="A39" s="46">
        <v>6.5</v>
      </c>
      <c r="B39" s="103" t="s">
        <v>256</v>
      </c>
      <c r="C39" s="133" t="s">
        <v>257</v>
      </c>
      <c r="D39" s="48"/>
      <c r="E39" s="49"/>
      <c r="F39" s="49"/>
      <c r="G39" s="50"/>
      <c r="H39" s="49"/>
      <c r="I39" s="50"/>
      <c r="J39" s="51"/>
    </row>
    <row r="40" spans="1:10" x14ac:dyDescent="0.35">
      <c r="A40" s="58"/>
      <c r="B40" s="87"/>
      <c r="C40" s="87"/>
      <c r="D40" s="60"/>
      <c r="E40" s="60"/>
      <c r="F40" s="60"/>
      <c r="G40" s="61"/>
      <c r="H40" s="60"/>
      <c r="I40" s="62"/>
      <c r="J40" s="62"/>
    </row>
    <row r="41" spans="1:10" x14ac:dyDescent="0.35">
      <c r="B41" s="88"/>
      <c r="C41" s="88"/>
      <c r="D41" s="64"/>
      <c r="E41" s="64"/>
      <c r="F41" s="64"/>
      <c r="G41" s="65"/>
      <c r="H41" s="66"/>
    </row>
    <row r="42" spans="1:10" x14ac:dyDescent="0.35">
      <c r="A42" s="67"/>
      <c r="B42" s="88"/>
      <c r="C42" s="88"/>
      <c r="D42" s="64"/>
      <c r="E42" s="68"/>
      <c r="F42" s="68"/>
      <c r="G42" s="65"/>
      <c r="H42" s="25"/>
    </row>
    <row r="43" spans="1:10" x14ac:dyDescent="0.35">
      <c r="B43" s="69"/>
      <c r="C43" s="69"/>
    </row>
    <row r="44" spans="1:10" x14ac:dyDescent="0.35">
      <c r="B44" s="147"/>
      <c r="C44" s="147"/>
    </row>
    <row r="45" spans="1:10" x14ac:dyDescent="0.35">
      <c r="B45" s="69"/>
      <c r="C45" s="69"/>
    </row>
    <row r="46" spans="1:10" x14ac:dyDescent="0.35">
      <c r="B46" s="69"/>
      <c r="C46" s="69"/>
    </row>
    <row r="47" spans="1:10" x14ac:dyDescent="0.35">
      <c r="B47" s="69"/>
      <c r="C47" s="69"/>
    </row>
  </sheetData>
  <conditionalFormatting sqref="A3:J3 A4 C4:D4 E4:J10 A5:D10 A11:J15 A16:A20 C16:D20 E16:J21 A21:D21 A22:J29 A30:D30 E30:J33 A31:A33 C31:D33 A34:J39">
    <cfRule type="expression" dxfId="31" priority="1">
      <formula>AND($H3&gt;2,$E3="y")</formula>
    </cfRule>
    <cfRule type="expression" dxfId="30" priority="2">
      <formula>$E3="N"</formula>
    </cfRule>
  </conditionalFormatting>
  <dataValidations count="2">
    <dataValidation type="list" allowBlank="1" showInputMessage="1" showErrorMessage="1" errorTitle="Invalid Entry" error="Please input a number between 0 and 4 or make a selection from the drop down list." prompt="Please use the drop down to select a number where:_x000a_0 = no review_x000a_1 = minor review_x000a_4 = major review" sqref="H3:H10 H12:H14 H35:H39 H23:H28 H16:H21 H30:H33" xr:uid="{00000000-0002-0000-0300-000001000000}">
      <formula1>"0,1,2,3,4"</formula1>
      <formula2>0</formula2>
    </dataValidation>
    <dataValidation type="list" allowBlank="1" showInputMessage="1" showErrorMessage="1" errorTitle="Invalid entry" error="Please enter a &quot;y&quot; or &quot;n&quot;, or choose an option from the drop down. " prompt="Please indicate whether you have this policy by selecting an option from the drop down." sqref="E3:E10 E30:E33 E16:E21 E12:E14 E35:E39 E23:E28" xr:uid="{9CCF0014-7326-4BE6-9BB6-D6D457E67100}">
      <formula1>"Y,N,N/A"</formula1>
    </dataValidation>
  </dataValidations>
  <hyperlinks>
    <hyperlink ref="J9" r:id="rId1" xr:uid="{00000000-0004-0000-0300-000000000000}"/>
    <hyperlink ref="J10" r:id="rId2" xr:uid="{00000000-0004-0000-0300-000001000000}"/>
    <hyperlink ref="J12" r:id="rId3" xr:uid="{00000000-0004-0000-0300-000003000000}"/>
    <hyperlink ref="J14" r:id="rId4" xr:uid="{00000000-0004-0000-0300-000004000000}"/>
    <hyperlink ref="J21" r:id="rId5" xr:uid="{00000000-0004-0000-0300-000006000000}"/>
    <hyperlink ref="J23" r:id="rId6" xr:uid="{00000000-0004-0000-0300-000008000000}"/>
    <hyperlink ref="J24" r:id="rId7" xr:uid="{00000000-0004-0000-0300-00000A000000}"/>
    <hyperlink ref="J25" r:id="rId8" xr:uid="{00000000-0004-0000-0300-00000B000000}"/>
    <hyperlink ref="J26" r:id="rId9" xr:uid="{00000000-0004-0000-0300-00000C000000}"/>
    <hyperlink ref="J30" r:id="rId10" xr:uid="{00000000-0004-0000-0300-00000D000000}"/>
    <hyperlink ref="J31" r:id="rId11" xr:uid="{00000000-0004-0000-0300-00000E000000}"/>
    <hyperlink ref="J35" r:id="rId12" xr:uid="{00000000-0004-0000-0300-000010000000}"/>
    <hyperlink ref="J38" r:id="rId13" xr:uid="{00000000-0004-0000-0300-000012000000}"/>
    <hyperlink ref="J36" r:id="rId14" xr:uid="{F81B37E2-F691-41DB-99A3-FA3CA054A676}"/>
    <hyperlink ref="J20" r:id="rId15" xr:uid="{56E4F276-EA44-427D-9E26-8C06F16290A2}"/>
  </hyperlinks>
  <pageMargins left="0.7" right="0.7" top="0.75" bottom="0.75" header="0.511811023622047" footer="0.511811023622047"/>
  <pageSetup orientation="portrait" horizontalDpi="300" verticalDpi="300" r:id="rId16"/>
  <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2"/>
  <sheetViews>
    <sheetView topLeftCell="B13" zoomScaleNormal="100" zoomScalePageLayoutView="60" workbookViewId="0">
      <selection activeCell="G19" sqref="G19"/>
    </sheetView>
  </sheetViews>
  <sheetFormatPr defaultColWidth="8.7265625" defaultRowHeight="14.5" x14ac:dyDescent="0.35"/>
  <cols>
    <col min="1" max="1" width="6.7265625" style="34" customWidth="1"/>
    <col min="2" max="2" width="75.7265625" style="148" customWidth="1"/>
    <col min="3" max="3" width="51.26953125" style="148" customWidth="1"/>
    <col min="4" max="4" width="10.54296875" style="35" customWidth="1"/>
    <col min="5" max="6" width="14.1796875" style="35" customWidth="1"/>
    <col min="7" max="7" width="24.81640625" style="36" customWidth="1"/>
    <col min="8" max="8" width="14.1796875" style="35" customWidth="1"/>
    <col min="9" max="10" width="24.81640625" style="36" customWidth="1"/>
  </cols>
  <sheetData>
    <row r="1" spans="1:14" ht="48" x14ac:dyDescent="0.35">
      <c r="A1" s="37"/>
      <c r="B1" s="144" t="s">
        <v>199</v>
      </c>
      <c r="C1" s="188" t="s">
        <v>511</v>
      </c>
      <c r="D1" s="39" t="s">
        <v>200</v>
      </c>
      <c r="E1" s="39" t="s">
        <v>201</v>
      </c>
      <c r="F1" s="39" t="s">
        <v>507</v>
      </c>
      <c r="G1" s="39" t="s">
        <v>508</v>
      </c>
      <c r="H1" s="39" t="s">
        <v>202</v>
      </c>
      <c r="I1" s="39" t="s">
        <v>203</v>
      </c>
      <c r="J1" s="39" t="s">
        <v>204</v>
      </c>
      <c r="K1" s="6"/>
      <c r="L1" s="6"/>
      <c r="M1" s="6"/>
      <c r="N1" s="6"/>
    </row>
    <row r="2" spans="1:14" ht="15.5" x14ac:dyDescent="0.35">
      <c r="A2" s="40"/>
      <c r="B2" s="81" t="s">
        <v>258</v>
      </c>
      <c r="C2" s="81"/>
      <c r="D2" s="71"/>
      <c r="E2" s="71"/>
      <c r="F2" s="71"/>
      <c r="G2" s="72"/>
      <c r="H2" s="71"/>
      <c r="I2" s="72"/>
      <c r="J2" s="72"/>
      <c r="K2" s="73"/>
      <c r="L2" s="73"/>
      <c r="M2" s="6"/>
      <c r="N2" s="6"/>
    </row>
    <row r="3" spans="1:14" ht="43.5" x14ac:dyDescent="0.35">
      <c r="A3" s="99">
        <v>7.2</v>
      </c>
      <c r="B3" s="103" t="s">
        <v>259</v>
      </c>
      <c r="C3" s="189"/>
      <c r="D3" s="100" t="s">
        <v>212</v>
      </c>
      <c r="E3" s="49"/>
      <c r="F3" s="49"/>
      <c r="G3" s="50"/>
      <c r="H3" s="49"/>
      <c r="I3" s="50"/>
      <c r="J3" s="51" t="s">
        <v>230</v>
      </c>
      <c r="K3" s="69"/>
      <c r="L3" s="69"/>
    </row>
    <row r="4" spans="1:14" ht="29" x14ac:dyDescent="0.35">
      <c r="A4" s="99">
        <v>7.3</v>
      </c>
      <c r="B4" s="103" t="s">
        <v>513</v>
      </c>
      <c r="C4" s="143" t="s">
        <v>260</v>
      </c>
      <c r="D4" s="100" t="s">
        <v>212</v>
      </c>
      <c r="E4" s="49"/>
      <c r="F4" s="49"/>
      <c r="G4" s="50"/>
      <c r="H4" s="49"/>
      <c r="I4" s="50"/>
      <c r="J4" s="50"/>
    </row>
    <row r="5" spans="1:14" ht="58" x14ac:dyDescent="0.35">
      <c r="A5" s="99">
        <v>7.4</v>
      </c>
      <c r="B5" s="103" t="s">
        <v>261</v>
      </c>
      <c r="C5" s="189"/>
      <c r="D5" s="100" t="s">
        <v>212</v>
      </c>
      <c r="E5" s="49"/>
      <c r="F5" s="49"/>
      <c r="G5" s="50"/>
      <c r="H5" s="49"/>
      <c r="I5" s="50"/>
      <c r="J5" s="50"/>
    </row>
    <row r="6" spans="1:14" ht="58" x14ac:dyDescent="0.35">
      <c r="A6" s="99">
        <v>7.5</v>
      </c>
      <c r="B6" s="103" t="s">
        <v>262</v>
      </c>
      <c r="C6" s="143" t="s">
        <v>263</v>
      </c>
      <c r="D6" s="100" t="s">
        <v>212</v>
      </c>
      <c r="E6" s="49"/>
      <c r="F6" s="49"/>
      <c r="G6" s="50"/>
      <c r="H6" s="49"/>
      <c r="I6" s="50"/>
      <c r="J6" s="51" t="s">
        <v>230</v>
      </c>
    </row>
    <row r="7" spans="1:14" ht="58" x14ac:dyDescent="0.35">
      <c r="A7" s="126">
        <v>7.7</v>
      </c>
      <c r="B7" s="149" t="s">
        <v>264</v>
      </c>
      <c r="C7" s="190" t="s">
        <v>265</v>
      </c>
      <c r="D7" s="121"/>
      <c r="E7" s="49"/>
      <c r="F7" s="122"/>
      <c r="G7" s="127"/>
      <c r="H7" s="49"/>
      <c r="I7" s="50"/>
      <c r="J7" s="50"/>
    </row>
    <row r="8" spans="1:14" ht="43.5" x14ac:dyDescent="0.35">
      <c r="A8" s="47">
        <v>7.9</v>
      </c>
      <c r="B8" s="103" t="s">
        <v>266</v>
      </c>
      <c r="C8" s="133" t="s">
        <v>267</v>
      </c>
      <c r="D8" s="48"/>
      <c r="E8" s="49"/>
      <c r="F8" s="49"/>
      <c r="G8" s="50"/>
      <c r="H8" s="49"/>
      <c r="I8" s="50"/>
      <c r="J8" s="50"/>
    </row>
    <row r="9" spans="1:14" ht="15.5" x14ac:dyDescent="0.35">
      <c r="A9" s="128"/>
      <c r="B9" s="129" t="s">
        <v>268</v>
      </c>
      <c r="C9" s="129"/>
      <c r="D9" s="130"/>
      <c r="E9" s="131"/>
      <c r="F9" s="131"/>
      <c r="G9" s="132"/>
      <c r="H9" s="78"/>
      <c r="I9" s="79"/>
      <c r="J9" s="79"/>
    </row>
    <row r="10" spans="1:14" ht="43.5" x14ac:dyDescent="0.35">
      <c r="A10" s="99">
        <v>8.1</v>
      </c>
      <c r="B10" s="103" t="s">
        <v>269</v>
      </c>
      <c r="C10" s="143" t="s">
        <v>270</v>
      </c>
      <c r="D10" s="100"/>
      <c r="E10" s="49"/>
      <c r="F10" s="49"/>
      <c r="G10" s="50"/>
      <c r="H10" s="49"/>
      <c r="I10" s="50"/>
      <c r="J10" s="51" t="s">
        <v>271</v>
      </c>
    </row>
    <row r="11" spans="1:14" ht="43.5" x14ac:dyDescent="0.35">
      <c r="A11" s="99">
        <v>8.1999999999999993</v>
      </c>
      <c r="B11" s="103" t="s">
        <v>272</v>
      </c>
      <c r="C11" s="189"/>
      <c r="D11" s="100"/>
      <c r="E11" s="49"/>
      <c r="F11" s="49"/>
      <c r="G11" s="50"/>
      <c r="H11" s="49"/>
      <c r="I11" s="50"/>
      <c r="J11" s="51" t="s">
        <v>273</v>
      </c>
    </row>
    <row r="12" spans="1:14" ht="43.5" x14ac:dyDescent="0.35">
      <c r="A12" s="99">
        <v>8.3000000000000007</v>
      </c>
      <c r="B12" s="103" t="s">
        <v>274</v>
      </c>
      <c r="C12" s="189"/>
      <c r="D12" s="100"/>
      <c r="E12" s="49"/>
      <c r="F12" s="49"/>
      <c r="G12" s="50"/>
      <c r="H12" s="49"/>
      <c r="I12" s="50"/>
      <c r="J12" s="51" t="s">
        <v>230</v>
      </c>
    </row>
    <row r="13" spans="1:14" ht="72.5" x14ac:dyDescent="0.35">
      <c r="A13" s="99">
        <v>8.4</v>
      </c>
      <c r="B13" s="103" t="s">
        <v>275</v>
      </c>
      <c r="C13" s="189"/>
      <c r="D13" s="100"/>
      <c r="E13" s="49"/>
      <c r="F13" s="49"/>
      <c r="G13" s="50"/>
      <c r="H13" s="49"/>
      <c r="I13" s="50"/>
      <c r="J13" s="51" t="s">
        <v>276</v>
      </c>
    </row>
    <row r="14" spans="1:14" ht="15.5" x14ac:dyDescent="0.35">
      <c r="A14" s="75"/>
      <c r="B14" s="76" t="s">
        <v>277</v>
      </c>
      <c r="C14" s="76"/>
      <c r="D14" s="77"/>
      <c r="E14" s="78"/>
      <c r="F14" s="78"/>
      <c r="G14" s="79"/>
      <c r="H14" s="78"/>
      <c r="I14" s="79"/>
      <c r="J14" s="79"/>
    </row>
    <row r="15" spans="1:14" ht="43.5" x14ac:dyDescent="0.35">
      <c r="A15" s="99">
        <v>9.1</v>
      </c>
      <c r="B15" s="103" t="s">
        <v>278</v>
      </c>
      <c r="C15" s="143" t="s">
        <v>533</v>
      </c>
      <c r="D15" s="100"/>
      <c r="E15" s="49"/>
      <c r="F15" s="49"/>
      <c r="G15" s="50"/>
      <c r="H15" s="49"/>
      <c r="I15" s="50"/>
      <c r="J15" s="107" t="s">
        <v>279</v>
      </c>
    </row>
    <row r="16" spans="1:14" ht="58" x14ac:dyDescent="0.35">
      <c r="A16" s="99">
        <v>9.1999999999999993</v>
      </c>
      <c r="B16" s="103" t="s">
        <v>280</v>
      </c>
      <c r="C16" s="189"/>
      <c r="D16" s="100"/>
      <c r="E16" s="49"/>
      <c r="F16" s="49"/>
      <c r="G16" s="50"/>
      <c r="H16" s="49"/>
      <c r="I16" s="50"/>
      <c r="J16" s="50"/>
    </row>
    <row r="17" spans="1:10" ht="15.5" x14ac:dyDescent="0.35">
      <c r="A17" s="75"/>
      <c r="B17" s="76" t="s">
        <v>281</v>
      </c>
      <c r="C17" s="76"/>
      <c r="D17" s="77"/>
      <c r="E17" s="78"/>
      <c r="F17" s="218"/>
      <c r="G17" s="192"/>
      <c r="H17" s="78"/>
      <c r="I17" s="79"/>
      <c r="J17" s="79"/>
    </row>
    <row r="18" spans="1:10" ht="60.75" customHeight="1" x14ac:dyDescent="0.35">
      <c r="A18" s="99">
        <v>10.1</v>
      </c>
      <c r="B18" s="103" t="s">
        <v>282</v>
      </c>
      <c r="C18" s="213" t="s">
        <v>490</v>
      </c>
      <c r="D18" s="100" t="s">
        <v>207</v>
      </c>
      <c r="E18" s="49"/>
      <c r="F18" s="49"/>
      <c r="G18" s="222"/>
      <c r="H18" s="191"/>
      <c r="I18" s="50"/>
      <c r="J18" s="50"/>
    </row>
    <row r="19" spans="1:10" ht="58" x14ac:dyDescent="0.35">
      <c r="A19" s="99">
        <v>10.199999999999999</v>
      </c>
      <c r="B19" s="103" t="s">
        <v>283</v>
      </c>
      <c r="C19" s="189"/>
      <c r="D19" s="100"/>
      <c r="E19" s="49"/>
      <c r="F19" s="49"/>
      <c r="G19" s="222"/>
      <c r="H19" s="191"/>
      <c r="I19" s="50"/>
      <c r="J19" s="51" t="s">
        <v>230</v>
      </c>
    </row>
    <row r="20" spans="1:10" ht="43.5" x14ac:dyDescent="0.35">
      <c r="A20" s="99">
        <v>10.3</v>
      </c>
      <c r="B20" s="103" t="s">
        <v>284</v>
      </c>
      <c r="C20" s="189"/>
      <c r="D20" s="100"/>
      <c r="E20" s="49"/>
      <c r="F20" s="49"/>
      <c r="G20" s="222"/>
      <c r="H20" s="191"/>
      <c r="I20" s="50"/>
      <c r="J20" s="51" t="s">
        <v>230</v>
      </c>
    </row>
    <row r="21" spans="1:10" ht="81" customHeight="1" x14ac:dyDescent="0.35">
      <c r="A21" s="99">
        <v>10.4</v>
      </c>
      <c r="B21" s="103" t="s">
        <v>285</v>
      </c>
      <c r="C21" s="143" t="s">
        <v>286</v>
      </c>
      <c r="D21" s="100" t="s">
        <v>212</v>
      </c>
      <c r="E21" s="49"/>
      <c r="F21" s="49"/>
      <c r="G21" s="223"/>
      <c r="H21" s="191"/>
      <c r="I21" s="50"/>
      <c r="J21" s="51"/>
    </row>
    <row r="22" spans="1:10" ht="101.5" x14ac:dyDescent="0.35">
      <c r="A22" s="99">
        <v>10.5</v>
      </c>
      <c r="B22" s="103" t="s">
        <v>287</v>
      </c>
      <c r="C22" s="143" t="s">
        <v>288</v>
      </c>
      <c r="D22" s="100" t="s">
        <v>212</v>
      </c>
      <c r="E22" s="49"/>
      <c r="F22" s="49"/>
      <c r="G22" s="223"/>
      <c r="H22" s="191"/>
      <c r="I22" s="50"/>
      <c r="J22" s="51"/>
    </row>
    <row r="23" spans="1:10" ht="165" customHeight="1" x14ac:dyDescent="0.35">
      <c r="A23" s="99">
        <v>10.6</v>
      </c>
      <c r="B23" s="133" t="s">
        <v>289</v>
      </c>
      <c r="C23" s="143" t="s">
        <v>290</v>
      </c>
      <c r="D23" s="100"/>
      <c r="E23" s="49"/>
      <c r="F23" s="49"/>
      <c r="G23" s="224"/>
      <c r="H23" s="49"/>
      <c r="I23" s="50"/>
      <c r="J23" s="217"/>
    </row>
    <row r="24" spans="1:10" ht="15.5" x14ac:dyDescent="0.35">
      <c r="A24" s="75"/>
      <c r="B24" s="76" t="s">
        <v>291</v>
      </c>
      <c r="C24" s="76"/>
      <c r="D24" s="77"/>
      <c r="E24" s="78"/>
      <c r="F24" s="78"/>
      <c r="G24" s="79"/>
      <c r="H24" s="78"/>
      <c r="I24" s="79"/>
      <c r="J24" s="79"/>
    </row>
    <row r="25" spans="1:10" ht="72.5" x14ac:dyDescent="0.35">
      <c r="A25" s="99">
        <v>11.1</v>
      </c>
      <c r="B25" s="145" t="s">
        <v>292</v>
      </c>
      <c r="C25" s="143" t="s">
        <v>293</v>
      </c>
      <c r="D25" s="100" t="s">
        <v>212</v>
      </c>
      <c r="E25" s="49"/>
      <c r="F25" s="49"/>
      <c r="G25" s="50"/>
      <c r="H25" s="49"/>
      <c r="I25" s="50"/>
      <c r="J25" s="51" t="s">
        <v>230</v>
      </c>
    </row>
    <row r="26" spans="1:10" ht="29" x14ac:dyDescent="0.35">
      <c r="A26" s="99">
        <v>11.2</v>
      </c>
      <c r="B26" s="103" t="s">
        <v>294</v>
      </c>
      <c r="C26" s="189"/>
      <c r="D26" s="100"/>
      <c r="E26" s="49"/>
      <c r="F26" s="49"/>
      <c r="G26" s="50"/>
      <c r="H26" s="49"/>
      <c r="I26" s="50"/>
      <c r="J26" s="51" t="s">
        <v>271</v>
      </c>
    </row>
    <row r="27" spans="1:10" ht="43.5" x14ac:dyDescent="0.35">
      <c r="A27" s="99">
        <v>11.3</v>
      </c>
      <c r="B27" s="103" t="s">
        <v>295</v>
      </c>
      <c r="C27" s="189"/>
      <c r="D27" s="100"/>
      <c r="E27" s="49"/>
      <c r="F27" s="49"/>
      <c r="G27" s="50"/>
      <c r="H27" s="49"/>
      <c r="I27" s="50"/>
      <c r="J27" s="51" t="s">
        <v>230</v>
      </c>
    </row>
    <row r="28" spans="1:10" ht="58" x14ac:dyDescent="0.35">
      <c r="A28" s="99">
        <v>11.4</v>
      </c>
      <c r="B28" s="103" t="s">
        <v>296</v>
      </c>
      <c r="C28" s="189"/>
      <c r="D28" s="100"/>
      <c r="E28" s="49"/>
      <c r="F28" s="49"/>
      <c r="G28" s="50"/>
      <c r="H28" s="49"/>
      <c r="I28" s="50"/>
      <c r="J28" s="51" t="s">
        <v>230</v>
      </c>
    </row>
    <row r="29" spans="1:10" ht="87" x14ac:dyDescent="0.35">
      <c r="A29" s="99">
        <v>11.5</v>
      </c>
      <c r="B29" s="103" t="s">
        <v>297</v>
      </c>
      <c r="C29" s="189"/>
      <c r="D29" s="100"/>
      <c r="E29" s="49"/>
      <c r="F29" s="49"/>
      <c r="G29" s="50"/>
      <c r="H29" s="49"/>
      <c r="I29" s="50"/>
      <c r="J29" s="51" t="s">
        <v>230</v>
      </c>
    </row>
    <row r="30" spans="1:10" x14ac:dyDescent="0.35">
      <c r="A30" s="58"/>
      <c r="B30" s="87"/>
      <c r="C30" s="87"/>
      <c r="D30" s="60"/>
      <c r="E30" s="60"/>
      <c r="F30" s="60"/>
      <c r="G30" s="61"/>
      <c r="H30" s="61"/>
      <c r="I30" s="62"/>
      <c r="J30" s="62"/>
    </row>
    <row r="31" spans="1:10" x14ac:dyDescent="0.35">
      <c r="B31" s="88"/>
      <c r="C31" s="88"/>
      <c r="D31" s="64"/>
      <c r="E31" s="64"/>
      <c r="F31" s="64"/>
      <c r="G31" s="65"/>
    </row>
    <row r="32" spans="1:10" x14ac:dyDescent="0.35">
      <c r="B32" s="88"/>
      <c r="C32" s="88"/>
      <c r="D32" s="64"/>
      <c r="E32" s="68"/>
      <c r="F32" s="68"/>
      <c r="G32" s="65"/>
    </row>
  </sheetData>
  <conditionalFormatting sqref="A3:D7 A8 C8:D8 A9:J9 A10 C10:D10 A11:D13 A18:B18 D18 G18:J20 A19:D23 H21:J22 G23:J23 G3:J8 G10:J13 A14:J14 A15:D16 G15:J16 A17:J17 A24:J24 A25:D29 G25:J29">
    <cfRule type="expression" dxfId="29" priority="12">
      <formula>$E3="n"</formula>
    </cfRule>
  </conditionalFormatting>
  <conditionalFormatting sqref="A3:D7 A8 C8:D8 A9:J9 A10 C10:D10 A11:D13 A18:B18 D18 G18:J20 A19:D23 H21:J22 G23:J23">
    <cfRule type="expression" dxfId="28" priority="11">
      <formula>AND($H3&gt;2,$E3="y")</formula>
    </cfRule>
  </conditionalFormatting>
  <conditionalFormatting sqref="A14:J17">
    <cfRule type="expression" dxfId="27" priority="5">
      <formula>AND($H14&gt;2,$E14="y")</formula>
    </cfRule>
  </conditionalFormatting>
  <conditionalFormatting sqref="A24:J29">
    <cfRule type="expression" dxfId="26" priority="1">
      <formula>AND($H24&gt;2,$E24="y")</formula>
    </cfRule>
  </conditionalFormatting>
  <conditionalFormatting sqref="E3:F8">
    <cfRule type="expression" dxfId="25" priority="10">
      <formula>$E3="N"</formula>
    </cfRule>
  </conditionalFormatting>
  <conditionalFormatting sqref="E10:F13">
    <cfRule type="expression" dxfId="24" priority="8">
      <formula>$E10="N"</formula>
    </cfRule>
  </conditionalFormatting>
  <conditionalFormatting sqref="E15:F16">
    <cfRule type="expression" dxfId="23" priority="6">
      <formula>$E15="N"</formula>
    </cfRule>
  </conditionalFormatting>
  <conditionalFormatting sqref="E18:F23">
    <cfRule type="expression" dxfId="22" priority="3">
      <formula>AND($H18&gt;2,$E18="y")</formula>
    </cfRule>
    <cfRule type="expression" dxfId="21" priority="4">
      <formula>$E18="N"</formula>
    </cfRule>
  </conditionalFormatting>
  <conditionalFormatting sqref="E25:F29">
    <cfRule type="expression" dxfId="20" priority="2">
      <formula>$E25="N"</formula>
    </cfRule>
  </conditionalFormatting>
  <conditionalFormatting sqref="E3:J8">
    <cfRule type="expression" dxfId="19" priority="9">
      <formula>AND($H3&gt;2,$E3="y")</formula>
    </cfRule>
  </conditionalFormatting>
  <conditionalFormatting sqref="E10:J13">
    <cfRule type="expression" dxfId="18" priority="7">
      <formula>AND($H10&gt;2,$E10="y")</formula>
    </cfRule>
  </conditionalFormatting>
  <dataValidations count="3">
    <dataValidation type="list" allowBlank="1" showInputMessage="1" showErrorMessage="1" errorTitle="Invalid entry" error="Please enter a &quot;y&quot; or &quot;n&quot;, or choose an option from the drop down. " prompt="Please indicate whether you have this policy by selecting an option from the drop down." sqref="E9" xr:uid="{00000000-0002-0000-0400-000000000000}">
      <formula1>"y,n"</formula1>
      <formula2>0</formula2>
    </dataValidation>
    <dataValidation type="list" allowBlank="1" showInputMessage="1" showErrorMessage="1" errorTitle="Invalid Entry" error="Please input a number between 0 and 4 or make a selection from the drop down list." prompt="Please use the drop down to select a number where:_x000a_0 = no review_x000a_1 = minor review_x000a_4 = major review" sqref="H10:H13 H15:H16 H18:H23 H25:H29 H3:H8" xr:uid="{00000000-0002-0000-0400-000001000000}">
      <formula1>"0,1,2,3,4"</formula1>
      <formula2>0</formula2>
    </dataValidation>
    <dataValidation type="list" allowBlank="1" showInputMessage="1" showErrorMessage="1" errorTitle="Invalid entry" error="Please enter a &quot;y&quot; or &quot;n&quot;, or choose an option from the drop down. " prompt="Please indicate whether you have this policy by selecting an option from the drop down." sqref="E10:E13 E15:E16 E18:E23 E25:E29 E3:E8" xr:uid="{8CCF17E6-EDDB-4128-9E97-E8D9CECBB454}">
      <formula1>"Y,N,N/A"</formula1>
    </dataValidation>
  </dataValidations>
  <hyperlinks>
    <hyperlink ref="J3" r:id="rId1" xr:uid="{00000000-0004-0000-0400-000002000000}"/>
    <hyperlink ref="J6" r:id="rId2" xr:uid="{00000000-0004-0000-0400-000003000000}"/>
    <hyperlink ref="J13" r:id="rId3" xr:uid="{00000000-0004-0000-0400-00000A000000}"/>
    <hyperlink ref="J19" r:id="rId4" xr:uid="{00000000-0004-0000-0400-00000D000000}"/>
    <hyperlink ref="J20" r:id="rId5" xr:uid="{00000000-0004-0000-0400-00000E000000}"/>
    <hyperlink ref="J25" r:id="rId6" xr:uid="{00000000-0004-0000-0400-00000F000000}"/>
    <hyperlink ref="J26" r:id="rId7" xr:uid="{00000000-0004-0000-0400-000010000000}"/>
    <hyperlink ref="J27" r:id="rId8" xr:uid="{00000000-0004-0000-0400-000011000000}"/>
    <hyperlink ref="J28" r:id="rId9" xr:uid="{00000000-0004-0000-0400-000012000000}"/>
    <hyperlink ref="J29" r:id="rId10" xr:uid="{00000000-0004-0000-0400-000013000000}"/>
    <hyperlink ref="J11" r:id="rId11" xr:uid="{00000000-0004-0000-0400-000008000000}"/>
    <hyperlink ref="J12" r:id="rId12" xr:uid="{00000000-0004-0000-0400-000007000000}"/>
    <hyperlink ref="J10" r:id="rId13" xr:uid="{00000000-0004-0000-0400-000006000000}"/>
    <hyperlink ref="J15" r:id="rId14" display="https://ontariopubliclibraryguidelines.ca/wp-content/uploads/2023/01/7.2-Branch-Profiles-June-2021.pdf" xr:uid="{E672821C-970A-427A-BED8-9F1E81CD3015}"/>
  </hyperlinks>
  <pageMargins left="0.7" right="0.7" top="0.75" bottom="0.75" header="0.511811023622047" footer="0.511811023622047"/>
  <pageSetup orientation="portrait" horizontalDpi="300" verticalDpi="300"/>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
  <sheetViews>
    <sheetView topLeftCell="B12" zoomScaleNormal="100" zoomScalePageLayoutView="60" workbookViewId="0">
      <selection activeCell="E3" sqref="E3"/>
    </sheetView>
  </sheetViews>
  <sheetFormatPr defaultColWidth="8.7265625" defaultRowHeight="14.5" x14ac:dyDescent="0.35"/>
  <cols>
    <col min="1" max="1" width="6.26953125" style="34" customWidth="1"/>
    <col min="2" max="2" width="75.7265625" style="36" customWidth="1"/>
    <col min="3" max="3" width="56.54296875" style="36" customWidth="1"/>
    <col min="4" max="4" width="10.54296875" style="35" customWidth="1"/>
    <col min="5" max="6" width="14.1796875" style="35" customWidth="1"/>
    <col min="7" max="7" width="54.54296875" style="36" customWidth="1"/>
    <col min="8" max="8" width="14.1796875" style="35" customWidth="1"/>
    <col min="9" max="10" width="24.81640625" style="36" customWidth="1"/>
  </cols>
  <sheetData>
    <row r="1" spans="1:14" ht="48" x14ac:dyDescent="0.35">
      <c r="A1" s="37"/>
      <c r="B1" s="194" t="s">
        <v>199</v>
      </c>
      <c r="C1" s="205" t="s">
        <v>511</v>
      </c>
      <c r="D1" s="39" t="s">
        <v>200</v>
      </c>
      <c r="E1" s="39" t="s">
        <v>201</v>
      </c>
      <c r="F1" s="39" t="s">
        <v>507</v>
      </c>
      <c r="G1" s="39" t="s">
        <v>508</v>
      </c>
      <c r="H1" s="39" t="s">
        <v>202</v>
      </c>
      <c r="I1" s="39" t="s">
        <v>203</v>
      </c>
      <c r="J1" s="39" t="s">
        <v>204</v>
      </c>
      <c r="K1" s="6"/>
      <c r="L1" s="6"/>
      <c r="M1" s="6"/>
      <c r="N1" s="6"/>
    </row>
    <row r="2" spans="1:14" ht="15.5" x14ac:dyDescent="0.35">
      <c r="A2" s="80"/>
      <c r="B2" s="94" t="s">
        <v>329</v>
      </c>
      <c r="C2" s="94"/>
      <c r="D2" s="42"/>
      <c r="E2" s="42"/>
      <c r="F2" s="42"/>
      <c r="G2" s="45"/>
      <c r="H2" s="42"/>
      <c r="I2" s="45"/>
      <c r="J2" s="45"/>
      <c r="K2" s="6"/>
      <c r="L2" s="6"/>
      <c r="M2" s="6"/>
      <c r="N2" s="6"/>
    </row>
    <row r="3" spans="1:14" ht="58" x14ac:dyDescent="0.35">
      <c r="A3" s="46">
        <v>12.1</v>
      </c>
      <c r="B3" s="124" t="s">
        <v>330</v>
      </c>
      <c r="C3" s="124"/>
      <c r="D3" s="48" t="s">
        <v>207</v>
      </c>
      <c r="E3" s="49"/>
      <c r="F3" s="49"/>
      <c r="G3" s="50"/>
      <c r="H3" s="49"/>
      <c r="I3" s="50"/>
      <c r="J3" s="168" t="s">
        <v>215</v>
      </c>
    </row>
    <row r="4" spans="1:14" ht="29" x14ac:dyDescent="0.35">
      <c r="A4" s="46">
        <v>12.2</v>
      </c>
      <c r="B4" s="124" t="s">
        <v>331</v>
      </c>
      <c r="C4" s="142" t="s">
        <v>332</v>
      </c>
      <c r="D4" s="48" t="s">
        <v>207</v>
      </c>
      <c r="E4" s="49"/>
      <c r="F4" s="49"/>
      <c r="G4" s="50"/>
      <c r="H4" s="49"/>
      <c r="I4" s="50"/>
      <c r="J4" s="51" t="s">
        <v>230</v>
      </c>
    </row>
    <row r="5" spans="1:14" ht="43.5" x14ac:dyDescent="0.35">
      <c r="A5" s="46">
        <v>12.3</v>
      </c>
      <c r="B5" s="124" t="s">
        <v>333</v>
      </c>
      <c r="C5" s="142" t="s">
        <v>332</v>
      </c>
      <c r="D5" s="48" t="s">
        <v>207</v>
      </c>
      <c r="E5" s="49"/>
      <c r="F5" s="49"/>
      <c r="G5" s="50"/>
      <c r="H5" s="49"/>
      <c r="I5" s="50"/>
      <c r="J5" s="168" t="s">
        <v>215</v>
      </c>
    </row>
    <row r="6" spans="1:14" ht="43.5" x14ac:dyDescent="0.35">
      <c r="A6" s="46">
        <v>12.4</v>
      </c>
      <c r="B6" s="124" t="s">
        <v>334</v>
      </c>
      <c r="C6" s="142" t="s">
        <v>332</v>
      </c>
      <c r="D6" s="48" t="s">
        <v>207</v>
      </c>
      <c r="E6" s="49"/>
      <c r="F6" s="49"/>
      <c r="G6" s="50"/>
      <c r="H6" s="49"/>
      <c r="I6" s="50"/>
      <c r="J6" s="168" t="s">
        <v>215</v>
      </c>
    </row>
    <row r="7" spans="1:14" ht="43.5" x14ac:dyDescent="0.35">
      <c r="A7" s="46">
        <v>12.5</v>
      </c>
      <c r="B7" s="124" t="s">
        <v>335</v>
      </c>
      <c r="C7" s="124"/>
      <c r="D7" s="48"/>
      <c r="E7" s="49"/>
      <c r="F7" s="49"/>
      <c r="G7" s="50"/>
      <c r="H7" s="49"/>
      <c r="I7" s="50"/>
      <c r="J7" s="168" t="s">
        <v>215</v>
      </c>
    </row>
    <row r="8" spans="1:14" ht="15.5" x14ac:dyDescent="0.35">
      <c r="A8" s="75"/>
      <c r="B8" s="195" t="s">
        <v>336</v>
      </c>
      <c r="C8" s="195"/>
      <c r="D8" s="77"/>
      <c r="E8" s="78"/>
      <c r="F8" s="78"/>
      <c r="G8" s="79"/>
      <c r="H8" s="78"/>
      <c r="I8" s="79"/>
      <c r="J8" s="79"/>
    </row>
    <row r="9" spans="1:14" ht="58" x14ac:dyDescent="0.35">
      <c r="A9" s="46">
        <v>13.1</v>
      </c>
      <c r="B9" s="124" t="s">
        <v>337</v>
      </c>
      <c r="C9" s="124"/>
      <c r="D9" s="48" t="s">
        <v>212</v>
      </c>
      <c r="E9" s="49"/>
      <c r="F9" s="49"/>
      <c r="G9" s="50"/>
      <c r="H9" s="49"/>
      <c r="I9" s="50"/>
      <c r="J9" s="168" t="s">
        <v>215</v>
      </c>
    </row>
    <row r="10" spans="1:14" ht="43.5" x14ac:dyDescent="0.35">
      <c r="A10" s="74">
        <v>13.2</v>
      </c>
      <c r="B10" s="124" t="s">
        <v>338</v>
      </c>
      <c r="C10" s="124"/>
      <c r="D10" s="48" t="s">
        <v>212</v>
      </c>
      <c r="E10" s="49"/>
      <c r="F10" s="49"/>
      <c r="G10" s="50"/>
      <c r="H10" s="49"/>
      <c r="I10" s="50"/>
      <c r="J10" s="168" t="s">
        <v>215</v>
      </c>
    </row>
    <row r="11" spans="1:14" ht="58" x14ac:dyDescent="0.35">
      <c r="A11" s="74">
        <v>13.3</v>
      </c>
      <c r="B11" s="124" t="s">
        <v>339</v>
      </c>
      <c r="C11" s="124"/>
      <c r="D11" s="48" t="s">
        <v>212</v>
      </c>
      <c r="E11" s="49"/>
      <c r="F11" s="49"/>
      <c r="G11" s="50"/>
      <c r="H11" s="49"/>
      <c r="I11" s="50"/>
      <c r="J11" s="168" t="s">
        <v>215</v>
      </c>
    </row>
    <row r="12" spans="1:14" ht="72.5" x14ac:dyDescent="0.35">
      <c r="A12" s="74">
        <v>13.4</v>
      </c>
      <c r="B12" s="124" t="s">
        <v>340</v>
      </c>
      <c r="C12" s="142" t="s">
        <v>341</v>
      </c>
      <c r="D12" s="48" t="s">
        <v>212</v>
      </c>
      <c r="E12" s="49"/>
      <c r="F12" s="49"/>
      <c r="G12" s="50"/>
      <c r="H12" s="49"/>
      <c r="I12" s="50"/>
      <c r="J12" s="168" t="s">
        <v>215</v>
      </c>
    </row>
    <row r="13" spans="1:14" ht="15.5" x14ac:dyDescent="0.35">
      <c r="A13" s="75"/>
      <c r="B13" s="195" t="s">
        <v>342</v>
      </c>
      <c r="C13" s="195"/>
      <c r="D13" s="77"/>
      <c r="E13" s="78"/>
      <c r="F13" s="78"/>
      <c r="G13" s="79"/>
      <c r="H13" s="78"/>
      <c r="I13" s="79"/>
      <c r="J13" s="79"/>
    </row>
    <row r="14" spans="1:14" ht="43.5" x14ac:dyDescent="0.35">
      <c r="A14" s="46">
        <v>14.1</v>
      </c>
      <c r="B14" s="196" t="s">
        <v>343</v>
      </c>
      <c r="C14" s="124"/>
      <c r="D14" s="48" t="s">
        <v>212</v>
      </c>
      <c r="E14" s="49"/>
      <c r="F14" s="49"/>
      <c r="G14" s="50"/>
      <c r="H14" s="49"/>
      <c r="I14" s="50"/>
      <c r="J14" s="168" t="s">
        <v>215</v>
      </c>
    </row>
    <row r="15" spans="1:14" ht="43.5" x14ac:dyDescent="0.35">
      <c r="A15" s="74">
        <v>14.2</v>
      </c>
      <c r="B15" s="124" t="s">
        <v>344</v>
      </c>
      <c r="C15" s="124"/>
      <c r="D15" s="48" t="s">
        <v>207</v>
      </c>
      <c r="E15" s="49"/>
      <c r="F15" s="49"/>
      <c r="G15" s="50"/>
      <c r="H15" s="49"/>
      <c r="I15" s="50"/>
      <c r="J15" s="168" t="s">
        <v>215</v>
      </c>
    </row>
    <row r="16" spans="1:14" ht="72.5" x14ac:dyDescent="0.35">
      <c r="A16" s="74">
        <v>14.3</v>
      </c>
      <c r="B16" s="124" t="s">
        <v>345</v>
      </c>
      <c r="C16" s="142" t="s">
        <v>532</v>
      </c>
      <c r="D16" s="48"/>
      <c r="E16" s="49"/>
      <c r="F16" s="49"/>
      <c r="G16" s="50"/>
      <c r="H16" s="49"/>
      <c r="I16" s="50"/>
      <c r="J16" s="168" t="s">
        <v>215</v>
      </c>
    </row>
    <row r="17" spans="1:10" ht="58" x14ac:dyDescent="0.35">
      <c r="A17" s="74">
        <v>14.4</v>
      </c>
      <c r="B17" s="124" t="s">
        <v>346</v>
      </c>
      <c r="C17" s="142" t="s">
        <v>531</v>
      </c>
      <c r="D17" s="48"/>
      <c r="E17" s="49"/>
      <c r="F17" s="49"/>
      <c r="G17" s="50"/>
      <c r="H17" s="49"/>
      <c r="I17" s="50"/>
      <c r="J17" s="168" t="s">
        <v>215</v>
      </c>
    </row>
    <row r="18" spans="1:10" ht="72.5" x14ac:dyDescent="0.35">
      <c r="A18" s="74">
        <v>14.5</v>
      </c>
      <c r="B18" s="124" t="s">
        <v>347</v>
      </c>
      <c r="C18" s="124"/>
      <c r="D18" s="48" t="s">
        <v>212</v>
      </c>
      <c r="E18" s="49"/>
      <c r="F18" s="49"/>
      <c r="G18" s="50"/>
      <c r="H18" s="49"/>
      <c r="I18" s="50"/>
      <c r="J18" s="168" t="s">
        <v>215</v>
      </c>
    </row>
    <row r="19" spans="1:10" ht="29" x14ac:dyDescent="0.35">
      <c r="A19" s="74">
        <v>14.6</v>
      </c>
      <c r="B19" s="197" t="s">
        <v>348</v>
      </c>
      <c r="C19" s="206" t="s">
        <v>349</v>
      </c>
      <c r="D19" s="48"/>
      <c r="E19" s="49"/>
      <c r="F19" s="49"/>
      <c r="G19" s="50"/>
      <c r="H19" s="49"/>
      <c r="I19" s="50"/>
      <c r="J19" s="168" t="s">
        <v>215</v>
      </c>
    </row>
    <row r="20" spans="1:10" ht="101.5" x14ac:dyDescent="0.35">
      <c r="A20" s="193">
        <v>14.7</v>
      </c>
      <c r="B20" s="154" t="s">
        <v>514</v>
      </c>
      <c r="C20" s="154" t="s">
        <v>530</v>
      </c>
      <c r="D20" s="121"/>
      <c r="E20" s="49"/>
      <c r="F20" s="122"/>
      <c r="G20" s="127"/>
      <c r="H20" s="122"/>
      <c r="I20" s="127"/>
      <c r="J20" s="169" t="s">
        <v>215</v>
      </c>
    </row>
    <row r="21" spans="1:10" ht="43.5" x14ac:dyDescent="0.35">
      <c r="A21" s="180">
        <v>14.8</v>
      </c>
      <c r="B21" s="198" t="s">
        <v>350</v>
      </c>
      <c r="C21" s="187" t="s">
        <v>529</v>
      </c>
      <c r="D21" s="181"/>
      <c r="E21" s="49"/>
      <c r="F21" s="64"/>
      <c r="G21" s="172"/>
      <c r="H21" s="182"/>
      <c r="I21" s="172"/>
      <c r="J21" s="173" t="s">
        <v>215</v>
      </c>
    </row>
    <row r="22" spans="1:10" ht="63" customHeight="1" x14ac:dyDescent="0.35">
      <c r="A22" s="180">
        <v>14.9</v>
      </c>
      <c r="B22" s="199" t="s">
        <v>351</v>
      </c>
      <c r="C22" s="230" t="s">
        <v>352</v>
      </c>
      <c r="D22" s="181" t="s">
        <v>212</v>
      </c>
      <c r="E22" s="49"/>
      <c r="F22" s="64"/>
      <c r="G22" s="183"/>
      <c r="H22" s="182"/>
      <c r="I22" s="184"/>
      <c r="J22" s="173" t="s">
        <v>215</v>
      </c>
    </row>
    <row r="23" spans="1:10" ht="69" customHeight="1" x14ac:dyDescent="0.35">
      <c r="A23" s="215">
        <v>14.1</v>
      </c>
      <c r="B23" s="200" t="s">
        <v>353</v>
      </c>
      <c r="C23" s="231"/>
      <c r="D23" s="181" t="s">
        <v>212</v>
      </c>
      <c r="E23" s="49"/>
      <c r="F23" s="64"/>
      <c r="G23" s="184"/>
      <c r="H23" s="182"/>
      <c r="I23" s="184"/>
      <c r="J23" s="185" t="s">
        <v>354</v>
      </c>
    </row>
    <row r="24" spans="1:10" ht="69.75" customHeight="1" x14ac:dyDescent="0.35">
      <c r="A24" s="180">
        <v>14.11</v>
      </c>
      <c r="B24" s="199" t="s">
        <v>355</v>
      </c>
      <c r="C24" s="231"/>
      <c r="D24" s="181" t="s">
        <v>212</v>
      </c>
      <c r="E24" s="49"/>
      <c r="F24" s="64"/>
      <c r="G24" s="184"/>
      <c r="H24" s="182"/>
      <c r="I24" s="184"/>
      <c r="J24" s="185"/>
    </row>
    <row r="25" spans="1:10" ht="78" customHeight="1" x14ac:dyDescent="0.35">
      <c r="A25" s="180">
        <v>14.12</v>
      </c>
      <c r="B25" s="200" t="s">
        <v>356</v>
      </c>
      <c r="C25" s="232"/>
      <c r="D25" s="181" t="s">
        <v>212</v>
      </c>
      <c r="E25" s="49"/>
      <c r="F25" s="64"/>
      <c r="G25" s="184"/>
      <c r="H25" s="182"/>
      <c r="I25" s="184"/>
      <c r="J25" s="185"/>
    </row>
    <row r="26" spans="1:10" ht="101.5" x14ac:dyDescent="0.35">
      <c r="A26" s="105" t="s">
        <v>357</v>
      </c>
      <c r="B26" s="201" t="s">
        <v>358</v>
      </c>
      <c r="C26" s="201"/>
      <c r="D26" s="186" t="s">
        <v>212</v>
      </c>
      <c r="E26" s="49"/>
      <c r="F26" s="179"/>
      <c r="G26" s="177"/>
      <c r="H26" s="179"/>
      <c r="I26" s="177"/>
      <c r="J26" s="106"/>
    </row>
    <row r="27" spans="1:10" ht="15.5" x14ac:dyDescent="0.35">
      <c r="A27" s="75"/>
      <c r="B27" s="195" t="s">
        <v>359</v>
      </c>
      <c r="C27" s="195"/>
      <c r="D27" s="77"/>
      <c r="E27" s="78"/>
      <c r="F27" s="78"/>
      <c r="G27" s="79"/>
      <c r="H27" s="78"/>
      <c r="I27" s="79"/>
      <c r="J27" s="79"/>
    </row>
    <row r="28" spans="1:10" ht="29" x14ac:dyDescent="0.35">
      <c r="A28" s="74">
        <v>15.1</v>
      </c>
      <c r="B28" s="202" t="s">
        <v>360</v>
      </c>
      <c r="C28" s="207"/>
      <c r="D28" s="48" t="s">
        <v>212</v>
      </c>
      <c r="E28" s="49"/>
      <c r="F28" s="49"/>
      <c r="G28" s="50"/>
      <c r="H28" s="49"/>
      <c r="I28" s="50"/>
      <c r="J28" s="168" t="s">
        <v>215</v>
      </c>
    </row>
    <row r="29" spans="1:10" ht="58" x14ac:dyDescent="0.35">
      <c r="A29" s="74">
        <v>15.2</v>
      </c>
      <c r="B29" s="202" t="s">
        <v>361</v>
      </c>
      <c r="C29" s="207"/>
      <c r="D29" s="48" t="s">
        <v>212</v>
      </c>
      <c r="E29" s="49"/>
      <c r="F29" s="49"/>
      <c r="G29" s="50"/>
      <c r="H29" s="49"/>
      <c r="I29" s="50"/>
      <c r="J29" s="51" t="s">
        <v>362</v>
      </c>
    </row>
    <row r="30" spans="1:10" ht="43.5" x14ac:dyDescent="0.35">
      <c r="A30" s="74">
        <v>15.3</v>
      </c>
      <c r="B30" s="123" t="s">
        <v>363</v>
      </c>
      <c r="C30" s="142" t="s">
        <v>364</v>
      </c>
      <c r="D30" s="48" t="s">
        <v>212</v>
      </c>
      <c r="E30" s="49"/>
      <c r="F30" s="49"/>
      <c r="G30" s="50"/>
      <c r="H30" s="49"/>
      <c r="I30" s="50"/>
      <c r="J30" s="50"/>
    </row>
    <row r="31" spans="1:10" ht="43.5" x14ac:dyDescent="0.35">
      <c r="A31" s="46">
        <v>15.4</v>
      </c>
      <c r="B31" s="123" t="s">
        <v>365</v>
      </c>
      <c r="C31" s="208" t="s">
        <v>366</v>
      </c>
      <c r="D31" s="48" t="s">
        <v>212</v>
      </c>
      <c r="E31" s="49"/>
      <c r="F31" s="49"/>
      <c r="G31" s="50"/>
      <c r="H31" s="49"/>
      <c r="I31" s="50"/>
      <c r="J31" s="50"/>
    </row>
    <row r="32" spans="1:10" ht="43.5" x14ac:dyDescent="0.35">
      <c r="A32" s="104">
        <v>15.5</v>
      </c>
      <c r="B32" s="203" t="s">
        <v>367</v>
      </c>
      <c r="C32" s="197"/>
      <c r="D32" s="178"/>
      <c r="E32" s="49"/>
      <c r="F32" s="122"/>
      <c r="G32" s="127"/>
      <c r="H32" s="122"/>
      <c r="I32" s="127"/>
      <c r="J32" s="169" t="s">
        <v>215</v>
      </c>
    </row>
    <row r="33" spans="1:10" ht="72.5" x14ac:dyDescent="0.35">
      <c r="A33" s="180">
        <v>15.6</v>
      </c>
      <c r="B33" s="209" t="s">
        <v>368</v>
      </c>
      <c r="C33" s="154" t="s">
        <v>369</v>
      </c>
      <c r="D33" s="181"/>
      <c r="E33" s="49"/>
      <c r="F33" s="64"/>
      <c r="G33" s="210"/>
      <c r="H33" s="182"/>
      <c r="I33" s="172"/>
      <c r="J33" s="185"/>
    </row>
    <row r="34" spans="1:10" x14ac:dyDescent="0.35">
      <c r="A34" s="60"/>
      <c r="B34" s="61"/>
      <c r="C34" s="61"/>
      <c r="D34" s="60"/>
      <c r="E34" s="60"/>
      <c r="F34" s="60"/>
      <c r="G34" s="61"/>
      <c r="H34" s="61"/>
      <c r="I34" s="61"/>
      <c r="J34" s="61"/>
    </row>
    <row r="35" spans="1:10" x14ac:dyDescent="0.35">
      <c r="A35" s="82"/>
      <c r="B35" s="204"/>
      <c r="C35" s="204"/>
      <c r="D35" s="64"/>
    </row>
    <row r="36" spans="1:10" x14ac:dyDescent="0.35">
      <c r="A36" s="82"/>
      <c r="B36" s="204"/>
      <c r="C36" s="204"/>
      <c r="D36" s="64"/>
      <c r="E36" s="83"/>
      <c r="F36" s="83"/>
    </row>
  </sheetData>
  <mergeCells count="1">
    <mergeCell ref="C22:C25"/>
  </mergeCells>
  <conditionalFormatting sqref="A14 C14:D14 G14:J21 A15:D19 A20 D20 A21:D21 C22:D22 H22:J22 A22:A25 D23:D25 G23:J26 A26:D26 A27:J27 A28:A29 C28:D29 A30:D30 A32:A33 C32:D33 G28:J30 G32:J33">
    <cfRule type="expression" dxfId="17" priority="14">
      <formula>$E14="N"</formula>
    </cfRule>
  </conditionalFormatting>
  <conditionalFormatting sqref="A31:B31 G31:J31 D31">
    <cfRule type="expression" dxfId="16" priority="12">
      <formula>$E31="n"</formula>
    </cfRule>
  </conditionalFormatting>
  <conditionalFormatting sqref="A31:B31">
    <cfRule type="expression" dxfId="15" priority="11">
      <formula>AND($H31&gt;2,$E31="y")</formula>
    </cfRule>
  </conditionalFormatting>
  <conditionalFormatting sqref="A3:J13">
    <cfRule type="expression" dxfId="14" priority="5">
      <formula>AND($H3&gt;2,$E3="y")</formula>
    </cfRule>
    <cfRule type="expression" dxfId="13" priority="6">
      <formula>$E3="N"</formula>
    </cfRule>
  </conditionalFormatting>
  <conditionalFormatting sqref="D31 A14 C14:D14 G14:J21 A15:D19 A20 D20 A21:D21 C22:D22 H22:J22 A22:A25 D23:D25 G23:J26 A26:D26 A27:J27 A28:A29 C28:D29 A30:D30 A32:A33 C32:D33">
    <cfRule type="expression" dxfId="12" priority="13">
      <formula>AND($H14&gt;2,$E14="y")</formula>
    </cfRule>
  </conditionalFormatting>
  <conditionalFormatting sqref="E14:F26">
    <cfRule type="expression" dxfId="11" priority="3">
      <formula>AND($H14&gt;2,$E14="y")</formula>
    </cfRule>
    <cfRule type="expression" dxfId="10" priority="4">
      <formula>$E14="N"</formula>
    </cfRule>
  </conditionalFormatting>
  <conditionalFormatting sqref="E28:F33">
    <cfRule type="expression" dxfId="9" priority="2">
      <formula>$E28="N"</formula>
    </cfRule>
  </conditionalFormatting>
  <conditionalFormatting sqref="E28:J33">
    <cfRule type="expression" dxfId="8" priority="1">
      <formula>AND($H28&gt;2,$E28="y")</formula>
    </cfRule>
  </conditionalFormatting>
  <dataValidations count="2">
    <dataValidation type="list" allowBlank="1" showInputMessage="1" showErrorMessage="1" errorTitle="Invalid Entry" error="Please input a number between 0 and 4 or make a selection from the drop down list." prompt="Please use the drop down to select a number where:_x000a_0 = no review_x000a_1 = minor review_x000a_4 = major review" sqref="H3:H7 H9:H12 H26 H14:H22 H28:H33" xr:uid="{00000000-0002-0000-0500-000001000000}">
      <formula1>"0,1,2,3,4"</formula1>
      <formula2>0</formula2>
    </dataValidation>
    <dataValidation type="list" allowBlank="1" showInputMessage="1" showErrorMessage="1" errorTitle="Invalid entry" error="Please enter a &quot;y&quot; or &quot;n&quot;, or choose an option from the drop down. " prompt="Please indicate whether you have this policy by selecting an option from the drop down." sqref="E3:E7 E9:E12 E28:E33 E14:E26" xr:uid="{5CB57EFF-0974-4961-BBA1-0B2B65E0E37F}">
      <formula1>"Y,N,N/A"</formula1>
    </dataValidation>
  </dataValidations>
  <hyperlinks>
    <hyperlink ref="J3" r:id="rId1" xr:uid="{00000000-0004-0000-0500-000000000000}"/>
    <hyperlink ref="J4" r:id="rId2" xr:uid="{00000000-0004-0000-0500-000001000000}"/>
    <hyperlink ref="J5" r:id="rId3" xr:uid="{00000000-0004-0000-0500-000002000000}"/>
    <hyperlink ref="J6" r:id="rId4" xr:uid="{00000000-0004-0000-0500-000003000000}"/>
    <hyperlink ref="J7" r:id="rId5" xr:uid="{00000000-0004-0000-0500-000004000000}"/>
    <hyperlink ref="J9" r:id="rId6" xr:uid="{00000000-0004-0000-0500-000006000000}"/>
    <hyperlink ref="J10" r:id="rId7" xr:uid="{00000000-0004-0000-0500-000008000000}"/>
    <hyperlink ref="J11" r:id="rId8" xr:uid="{00000000-0004-0000-0500-000009000000}"/>
    <hyperlink ref="J12" r:id="rId9" xr:uid="{00000000-0004-0000-0500-00000A000000}"/>
    <hyperlink ref="J14" r:id="rId10" xr:uid="{00000000-0004-0000-0500-00000B000000}"/>
    <hyperlink ref="J15" r:id="rId11" xr:uid="{00000000-0004-0000-0500-00000D000000}"/>
    <hyperlink ref="J16" r:id="rId12" xr:uid="{00000000-0004-0000-0500-00000E000000}"/>
    <hyperlink ref="J17" r:id="rId13" xr:uid="{00000000-0004-0000-0500-000010000000}"/>
    <hyperlink ref="J18" r:id="rId14" xr:uid="{00000000-0004-0000-0500-000011000000}"/>
    <hyperlink ref="J19" r:id="rId15" xr:uid="{00000000-0004-0000-0500-000013000000}"/>
    <hyperlink ref="J20" r:id="rId16" xr:uid="{00000000-0004-0000-0500-000015000000}"/>
    <hyperlink ref="J21" r:id="rId17" xr:uid="{00000000-0004-0000-0500-000016000000}"/>
    <hyperlink ref="J22" r:id="rId18" xr:uid="{00000000-0004-0000-0500-000018000000}"/>
    <hyperlink ref="J28" r:id="rId19" xr:uid="{00000000-0004-0000-0500-00001A000000}"/>
    <hyperlink ref="J29" r:id="rId20" xr:uid="{00000000-0004-0000-0500-00001C000000}"/>
    <hyperlink ref="J32" r:id="rId21" xr:uid="{00000000-0004-0000-0500-00001D000000}"/>
    <hyperlink ref="J23" r:id="rId22" xr:uid="{00000000-0004-0000-0500-000019000000}"/>
  </hyperlinks>
  <pageMargins left="0.7" right="0.7" top="0.75" bottom="0.75" header="0.511811023622047" footer="0.511811023622047"/>
  <pageSetup orientation="portrait" horizontalDpi="300" verticalDpi="300"/>
  <drawing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topLeftCell="A5" zoomScaleNormal="100" zoomScalePageLayoutView="60" workbookViewId="0">
      <selection activeCell="C12" sqref="C12"/>
    </sheetView>
  </sheetViews>
  <sheetFormatPr defaultColWidth="8.7265625" defaultRowHeight="14.5" x14ac:dyDescent="0.35"/>
  <cols>
    <col min="1" max="1" width="5.81640625" style="167" customWidth="1"/>
    <col min="2" max="2" width="75.7265625" style="147" customWidth="1"/>
    <col min="3" max="3" width="57.54296875" style="160" customWidth="1"/>
    <col min="4" max="4" width="10.54296875" style="25" customWidth="1"/>
    <col min="5" max="6" width="14.1796875" style="25" customWidth="1"/>
    <col min="7" max="7" width="24.81640625" style="165" customWidth="1"/>
    <col min="8" max="8" width="14.1796875" style="25" customWidth="1"/>
    <col min="9" max="10" width="24.81640625" style="165" customWidth="1"/>
    <col min="11" max="16384" width="8.7265625" style="160"/>
  </cols>
  <sheetData>
    <row r="1" spans="1:14" ht="48" x14ac:dyDescent="0.35">
      <c r="A1" s="157"/>
      <c r="B1" s="158" t="s">
        <v>199</v>
      </c>
      <c r="C1" s="39" t="s">
        <v>511</v>
      </c>
      <c r="D1" s="39" t="s">
        <v>200</v>
      </c>
      <c r="E1" s="39" t="s">
        <v>201</v>
      </c>
      <c r="F1" s="39" t="s">
        <v>507</v>
      </c>
      <c r="G1" s="39" t="s">
        <v>508</v>
      </c>
      <c r="H1" s="39" t="s">
        <v>202</v>
      </c>
      <c r="I1" s="39" t="s">
        <v>203</v>
      </c>
      <c r="J1" s="39" t="s">
        <v>204</v>
      </c>
      <c r="K1" s="159"/>
      <c r="L1" s="159"/>
      <c r="M1" s="159"/>
      <c r="N1" s="159"/>
    </row>
    <row r="2" spans="1:14" ht="15.5" x14ac:dyDescent="0.35">
      <c r="A2" s="161"/>
      <c r="B2" s="41" t="s">
        <v>298</v>
      </c>
      <c r="C2" s="89"/>
      <c r="D2" s="43"/>
      <c r="E2" s="43"/>
      <c r="F2" s="43"/>
      <c r="G2" s="44"/>
      <c r="H2" s="43"/>
      <c r="I2" s="44"/>
      <c r="J2" s="44"/>
      <c r="K2" s="159"/>
      <c r="L2" s="159"/>
      <c r="M2" s="159"/>
      <c r="N2" s="159"/>
    </row>
    <row r="3" spans="1:14" ht="87" x14ac:dyDescent="0.35">
      <c r="A3" s="162">
        <v>16.100000000000001</v>
      </c>
      <c r="B3" s="103" t="s">
        <v>299</v>
      </c>
      <c r="C3" s="125" t="s">
        <v>300</v>
      </c>
      <c r="D3" s="48" t="s">
        <v>207</v>
      </c>
      <c r="E3" s="49"/>
      <c r="F3" s="49"/>
      <c r="G3" s="50"/>
      <c r="H3" s="49"/>
      <c r="I3" s="50"/>
      <c r="J3" s="50"/>
    </row>
    <row r="4" spans="1:14" ht="43.5" x14ac:dyDescent="0.35">
      <c r="A4" s="162">
        <v>16.2</v>
      </c>
      <c r="B4" s="103" t="s">
        <v>301</v>
      </c>
      <c r="C4" s="125" t="s">
        <v>526</v>
      </c>
      <c r="D4" s="48" t="s">
        <v>212</v>
      </c>
      <c r="E4" s="49"/>
      <c r="F4" s="49"/>
      <c r="G4" s="50"/>
      <c r="H4" s="49"/>
      <c r="I4" s="50"/>
      <c r="J4" s="212" t="s">
        <v>302</v>
      </c>
    </row>
    <row r="5" spans="1:14" x14ac:dyDescent="0.35">
      <c r="A5" s="162">
        <v>16.3</v>
      </c>
      <c r="B5" s="103" t="s">
        <v>515</v>
      </c>
      <c r="C5" s="125" t="s">
        <v>527</v>
      </c>
      <c r="D5" s="48" t="s">
        <v>212</v>
      </c>
      <c r="E5" s="49"/>
      <c r="F5" s="49"/>
      <c r="G5" s="50"/>
      <c r="H5" s="49"/>
      <c r="I5" s="50"/>
      <c r="J5" s="50"/>
    </row>
    <row r="6" spans="1:14" ht="29" x14ac:dyDescent="0.35">
      <c r="A6" s="162">
        <v>16.399999999999999</v>
      </c>
      <c r="B6" s="103" t="s">
        <v>303</v>
      </c>
      <c r="C6" s="101"/>
      <c r="D6" s="48" t="s">
        <v>212</v>
      </c>
      <c r="E6" s="49"/>
      <c r="F6" s="49"/>
      <c r="G6" s="50"/>
      <c r="H6" s="49"/>
      <c r="I6" s="50"/>
      <c r="J6" s="50"/>
    </row>
    <row r="7" spans="1:14" x14ac:dyDescent="0.35">
      <c r="A7" s="162">
        <v>16.5</v>
      </c>
      <c r="B7" s="145" t="s">
        <v>304</v>
      </c>
      <c r="C7" s="156"/>
      <c r="D7" s="48" t="s">
        <v>212</v>
      </c>
      <c r="E7" s="49"/>
      <c r="F7" s="49"/>
      <c r="G7" s="50"/>
      <c r="H7" s="49"/>
      <c r="I7" s="50"/>
      <c r="J7" s="50"/>
    </row>
    <row r="8" spans="1:14" ht="43.5" x14ac:dyDescent="0.35">
      <c r="A8" s="162">
        <v>16.600000000000001</v>
      </c>
      <c r="B8" s="103" t="s">
        <v>305</v>
      </c>
      <c r="C8" s="101"/>
      <c r="D8" s="48"/>
      <c r="E8" s="49"/>
      <c r="F8" s="49"/>
      <c r="G8" s="50"/>
      <c r="H8" s="49"/>
      <c r="I8" s="50"/>
      <c r="J8" s="50"/>
    </row>
    <row r="9" spans="1:14" ht="58" x14ac:dyDescent="0.35">
      <c r="A9" s="162">
        <v>16.7</v>
      </c>
      <c r="B9" s="133" t="s">
        <v>306</v>
      </c>
      <c r="C9" s="125" t="s">
        <v>307</v>
      </c>
      <c r="D9" s="48" t="s">
        <v>212</v>
      </c>
      <c r="E9" s="49"/>
      <c r="F9" s="49"/>
      <c r="G9" s="50"/>
      <c r="H9" s="49"/>
      <c r="I9" s="50"/>
      <c r="J9" s="50"/>
    </row>
    <row r="10" spans="1:14" ht="15.5" x14ac:dyDescent="0.35">
      <c r="A10" s="163"/>
      <c r="B10" s="76" t="s">
        <v>308</v>
      </c>
      <c r="C10" s="76"/>
      <c r="D10" s="77"/>
      <c r="E10" s="78"/>
      <c r="F10" s="78"/>
      <c r="G10" s="79"/>
      <c r="H10" s="78"/>
      <c r="I10" s="79"/>
      <c r="J10" s="79"/>
    </row>
    <row r="11" spans="1:14" ht="43.5" x14ac:dyDescent="0.35">
      <c r="A11" s="164">
        <v>17.100000000000001</v>
      </c>
      <c r="B11" s="103" t="s">
        <v>309</v>
      </c>
      <c r="C11" s="125" t="s">
        <v>310</v>
      </c>
      <c r="D11" s="48" t="s">
        <v>212</v>
      </c>
      <c r="E11" s="49"/>
      <c r="F11" s="49"/>
      <c r="G11" s="50"/>
      <c r="H11" s="49"/>
      <c r="I11" s="50"/>
      <c r="J11" s="51" t="s">
        <v>311</v>
      </c>
    </row>
    <row r="12" spans="1:14" ht="43.5" x14ac:dyDescent="0.35">
      <c r="A12" s="164">
        <v>17.2</v>
      </c>
      <c r="B12" s="103" t="s">
        <v>312</v>
      </c>
      <c r="C12" s="125" t="s">
        <v>313</v>
      </c>
      <c r="D12" s="48" t="s">
        <v>212</v>
      </c>
      <c r="E12" s="49"/>
      <c r="F12" s="49"/>
      <c r="G12" s="50"/>
      <c r="H12" s="49"/>
      <c r="I12" s="50"/>
      <c r="J12" s="51" t="s">
        <v>314</v>
      </c>
    </row>
    <row r="13" spans="1:14" ht="116" x14ac:dyDescent="0.35">
      <c r="A13" s="162">
        <v>17.3</v>
      </c>
      <c r="B13" s="133" t="s">
        <v>315</v>
      </c>
      <c r="C13" s="125" t="s">
        <v>316</v>
      </c>
      <c r="D13" s="48" t="s">
        <v>212</v>
      </c>
      <c r="E13" s="49"/>
      <c r="F13" s="49"/>
      <c r="G13" s="50"/>
      <c r="H13" s="49"/>
      <c r="I13" s="50"/>
      <c r="J13" s="50"/>
    </row>
    <row r="14" spans="1:14" ht="58" x14ac:dyDescent="0.35">
      <c r="A14" s="162">
        <v>17.399999999999999</v>
      </c>
      <c r="B14" s="103" t="s">
        <v>317</v>
      </c>
      <c r="C14" s="101"/>
      <c r="D14" s="48"/>
      <c r="E14" s="49"/>
      <c r="F14" s="49"/>
      <c r="G14" s="50"/>
      <c r="H14" s="49"/>
      <c r="I14" s="50"/>
      <c r="J14" s="50"/>
    </row>
    <row r="15" spans="1:14" ht="29" x14ac:dyDescent="0.35">
      <c r="A15" s="162">
        <v>17.5</v>
      </c>
      <c r="B15" s="103" t="s">
        <v>318</v>
      </c>
      <c r="C15" s="125" t="s">
        <v>319</v>
      </c>
      <c r="D15" s="48" t="s">
        <v>212</v>
      </c>
      <c r="E15" s="49"/>
      <c r="F15" s="49"/>
      <c r="G15" s="50"/>
      <c r="H15" s="49"/>
      <c r="I15" s="50"/>
      <c r="J15" s="50"/>
    </row>
    <row r="16" spans="1:14" ht="43.5" x14ac:dyDescent="0.35">
      <c r="A16" s="162">
        <v>17.600000000000001</v>
      </c>
      <c r="B16" s="103" t="s">
        <v>320</v>
      </c>
      <c r="C16" s="101"/>
      <c r="D16" s="48" t="s">
        <v>212</v>
      </c>
      <c r="E16" s="49"/>
      <c r="F16" s="49"/>
      <c r="G16" s="50"/>
      <c r="H16" s="49"/>
      <c r="I16" s="50"/>
      <c r="J16" s="50"/>
    </row>
    <row r="17" spans="1:10" ht="46.5" x14ac:dyDescent="0.35">
      <c r="A17" s="162">
        <v>17.7</v>
      </c>
      <c r="B17" s="134" t="s">
        <v>321</v>
      </c>
      <c r="C17" s="125" t="s">
        <v>322</v>
      </c>
      <c r="D17" s="48" t="s">
        <v>212</v>
      </c>
      <c r="E17" s="49"/>
      <c r="F17" s="49"/>
      <c r="G17" s="50"/>
      <c r="H17" s="49"/>
      <c r="I17" s="50"/>
      <c r="J17" s="50"/>
    </row>
    <row r="18" spans="1:10" ht="29" x14ac:dyDescent="0.35">
      <c r="A18" s="162">
        <v>17.8</v>
      </c>
      <c r="B18" s="103" t="s">
        <v>323</v>
      </c>
      <c r="C18" s="101"/>
      <c r="D18" s="48" t="s">
        <v>207</v>
      </c>
      <c r="E18" s="49"/>
      <c r="F18" s="49"/>
      <c r="G18" s="50"/>
      <c r="H18" s="49"/>
      <c r="I18" s="50"/>
      <c r="J18" s="50"/>
    </row>
    <row r="19" spans="1:10" ht="43.5" x14ac:dyDescent="0.35">
      <c r="A19" s="162">
        <v>17.899999999999999</v>
      </c>
      <c r="B19" s="103" t="s">
        <v>324</v>
      </c>
      <c r="C19" s="101"/>
      <c r="D19" s="48" t="s">
        <v>212</v>
      </c>
      <c r="E19" s="49"/>
      <c r="F19" s="49"/>
      <c r="G19" s="50"/>
      <c r="H19" s="49"/>
      <c r="I19" s="50"/>
      <c r="J19" s="50"/>
    </row>
    <row r="20" spans="1:10" ht="15.5" x14ac:dyDescent="0.35">
      <c r="A20" s="163"/>
      <c r="B20" s="76" t="s">
        <v>325</v>
      </c>
      <c r="C20" s="76"/>
      <c r="D20" s="77"/>
      <c r="E20" s="78"/>
      <c r="F20" s="78"/>
      <c r="G20" s="79"/>
      <c r="H20" s="78"/>
      <c r="I20" s="79"/>
      <c r="J20" s="79"/>
    </row>
    <row r="21" spans="1:10" ht="58" x14ac:dyDescent="0.35">
      <c r="A21" s="162">
        <v>18.100000000000001</v>
      </c>
      <c r="B21" s="103" t="s">
        <v>516</v>
      </c>
      <c r="C21" s="125" t="s">
        <v>528</v>
      </c>
      <c r="D21" s="48" t="s">
        <v>207</v>
      </c>
      <c r="E21" s="49"/>
      <c r="F21" s="49"/>
      <c r="G21" s="50"/>
      <c r="H21" s="49"/>
      <c r="I21" s="50"/>
      <c r="J21" s="51" t="s">
        <v>230</v>
      </c>
    </row>
    <row r="22" spans="1:10" ht="29" x14ac:dyDescent="0.35">
      <c r="A22" s="162">
        <v>18.2</v>
      </c>
      <c r="B22" s="103" t="s">
        <v>326</v>
      </c>
      <c r="C22" s="101"/>
      <c r="D22" s="48" t="s">
        <v>207</v>
      </c>
      <c r="E22" s="49"/>
      <c r="F22" s="49"/>
      <c r="G22" s="50"/>
      <c r="H22" s="49"/>
      <c r="I22" s="50"/>
      <c r="J22" s="51" t="s">
        <v>230</v>
      </c>
    </row>
    <row r="23" spans="1:10" ht="43.5" x14ac:dyDescent="0.35">
      <c r="A23" s="162">
        <v>18.3</v>
      </c>
      <c r="B23" s="103" t="s">
        <v>327</v>
      </c>
      <c r="C23" s="125" t="s">
        <v>328</v>
      </c>
      <c r="D23" s="48" t="s">
        <v>207</v>
      </c>
      <c r="E23" s="49"/>
      <c r="F23" s="49"/>
      <c r="G23" s="50"/>
      <c r="H23" s="49"/>
      <c r="I23" s="50"/>
      <c r="J23" s="50"/>
    </row>
    <row r="24" spans="1:10" x14ac:dyDescent="0.35">
      <c r="A24" s="90"/>
      <c r="B24" s="87"/>
      <c r="C24" s="87"/>
      <c r="D24" s="60"/>
      <c r="E24" s="60"/>
      <c r="F24" s="60"/>
      <c r="G24" s="61"/>
      <c r="H24" s="61"/>
      <c r="I24" s="61"/>
      <c r="J24" s="61"/>
    </row>
    <row r="25" spans="1:10" x14ac:dyDescent="0.35">
      <c r="A25" s="91"/>
      <c r="B25" s="88"/>
      <c r="C25" s="88"/>
      <c r="D25" s="64"/>
    </row>
    <row r="26" spans="1:10" x14ac:dyDescent="0.35">
      <c r="A26" s="91"/>
      <c r="B26" s="88"/>
      <c r="C26" s="88"/>
      <c r="D26" s="64"/>
      <c r="E26" s="166"/>
      <c r="F26" s="166"/>
    </row>
    <row r="27" spans="1:10" x14ac:dyDescent="0.35">
      <c r="A27" s="91"/>
      <c r="B27" s="88"/>
      <c r="C27" s="88"/>
      <c r="D27" s="64"/>
    </row>
    <row r="28" spans="1:10" x14ac:dyDescent="0.35">
      <c r="A28" s="91"/>
      <c r="B28" s="88"/>
      <c r="C28" s="88"/>
      <c r="D28" s="64"/>
    </row>
    <row r="29" spans="1:10" x14ac:dyDescent="0.35">
      <c r="A29" s="91"/>
      <c r="B29" s="88"/>
      <c r="C29" s="88"/>
      <c r="D29" s="64"/>
    </row>
  </sheetData>
  <conditionalFormatting sqref="A3:J8 E3:F9 A9 C9:J9 A10:J10 A11:D14 E11:J19 A15 C15:D15 A16:D16 A17:A19 C17:D19 A20:J23">
    <cfRule type="expression" dxfId="7" priority="1">
      <formula>AND($H3&gt;2,$E3="y")</formula>
    </cfRule>
    <cfRule type="expression" dxfId="6" priority="2">
      <formula>$E3="n"</formula>
    </cfRule>
  </conditionalFormatting>
  <dataValidations count="2">
    <dataValidation type="list" allowBlank="1" showInputMessage="1" showErrorMessage="1" errorTitle="Invalid Entry" error="Please input a number between 0 and 4 or make a selection from the drop down list." prompt="Please use the drop down to select a number where:_x000a_0 = no review_x000a_1 = minor review_x000a_4 = major review" sqref="H3:H9 H11:H19 H21:H23" xr:uid="{00000000-0002-0000-0600-000001000000}">
      <formula1>"0,1,2,3,4"</formula1>
      <formula2>0</formula2>
    </dataValidation>
    <dataValidation type="list" allowBlank="1" showInputMessage="1" showErrorMessage="1" errorTitle="Invalid entry" error="Please enter a &quot;y&quot; or &quot;n&quot;, or choose an option from the drop down. " prompt="Please indicate whether you have this policy by selecting an option from the drop down." sqref="E3:E9 E21:E23 E11:E19" xr:uid="{59D9F0C9-F1E7-4BC3-8829-076B0A478EAC}">
      <formula1>"Y,N,N/A"</formula1>
    </dataValidation>
  </dataValidations>
  <hyperlinks>
    <hyperlink ref="J11" r:id="rId1" xr:uid="{00000000-0004-0000-0600-000000000000}"/>
    <hyperlink ref="J12" r:id="rId2" xr:uid="{00000000-0004-0000-0600-000002000000}"/>
    <hyperlink ref="J21" r:id="rId3" xr:uid="{00000000-0004-0000-0600-000003000000}"/>
    <hyperlink ref="J22" r:id="rId4" xr:uid="{00000000-0004-0000-0600-000004000000}"/>
    <hyperlink ref="J4" r:id="rId5" xr:uid="{00978C03-67C6-4117-AD7B-8CEEAD3AD233}"/>
  </hyperlinks>
  <pageMargins left="0.7" right="0.7" top="0.75" bottom="0.75" header="0.511811023622047" footer="0.511811023622047"/>
  <pageSetup orientation="portrait" horizontalDpi="300" verticalDpi="300"/>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topLeftCell="B1" zoomScaleNormal="100" zoomScalePageLayoutView="60" workbookViewId="0">
      <selection activeCell="C14" sqref="C14"/>
    </sheetView>
  </sheetViews>
  <sheetFormatPr defaultColWidth="8.7265625" defaultRowHeight="14.5" x14ac:dyDescent="0.35"/>
  <cols>
    <col min="1" max="1" width="5.81640625" style="84" customWidth="1"/>
    <col min="2" max="2" width="75.7265625" style="148" customWidth="1"/>
    <col min="3" max="3" width="54.7265625" customWidth="1"/>
    <col min="4" max="4" width="10.54296875" style="35" customWidth="1"/>
    <col min="5" max="6" width="14.1796875" style="35" customWidth="1"/>
    <col min="7" max="7" width="24.81640625" style="36" customWidth="1"/>
    <col min="8" max="8" width="14.1796875" style="35" customWidth="1"/>
    <col min="9" max="10" width="24.81640625" style="36" customWidth="1"/>
  </cols>
  <sheetData>
    <row r="1" spans="1:14" ht="48" x14ac:dyDescent="0.35">
      <c r="A1" s="85"/>
      <c r="B1" s="144" t="s">
        <v>199</v>
      </c>
      <c r="C1" s="39" t="s">
        <v>511</v>
      </c>
      <c r="D1" s="39" t="s">
        <v>200</v>
      </c>
      <c r="E1" s="39" t="s">
        <v>201</v>
      </c>
      <c r="F1" s="39" t="s">
        <v>507</v>
      </c>
      <c r="G1" s="39" t="s">
        <v>508</v>
      </c>
      <c r="H1" s="39" t="s">
        <v>202</v>
      </c>
      <c r="I1" s="39" t="s">
        <v>203</v>
      </c>
      <c r="J1" s="39" t="s">
        <v>204</v>
      </c>
      <c r="K1" s="6"/>
      <c r="L1" s="6"/>
      <c r="M1" s="6"/>
      <c r="N1" s="6"/>
    </row>
    <row r="2" spans="1:14" ht="15.5" x14ac:dyDescent="0.35">
      <c r="A2" s="86"/>
      <c r="B2" s="41" t="s">
        <v>370</v>
      </c>
      <c r="C2" s="89"/>
      <c r="D2" s="42"/>
      <c r="E2" s="42"/>
      <c r="F2" s="42"/>
      <c r="G2" s="45"/>
      <c r="H2" s="42"/>
      <c r="I2" s="45"/>
      <c r="J2" s="45"/>
      <c r="K2" s="6"/>
      <c r="L2" s="6"/>
      <c r="M2" s="6"/>
      <c r="N2" s="6"/>
    </row>
    <row r="3" spans="1:14" ht="29" x14ac:dyDescent="0.35">
      <c r="A3" s="46">
        <v>19.100000000000001</v>
      </c>
      <c r="B3" s="103" t="s">
        <v>371</v>
      </c>
      <c r="C3" s="101"/>
      <c r="D3" s="48"/>
      <c r="E3" s="49"/>
      <c r="F3" s="49"/>
      <c r="G3" s="50"/>
      <c r="H3" s="49"/>
      <c r="I3" s="50"/>
      <c r="J3" s="50"/>
    </row>
    <row r="4" spans="1:14" ht="29" x14ac:dyDescent="0.35">
      <c r="A4" s="46">
        <v>19.2</v>
      </c>
      <c r="B4" s="103" t="s">
        <v>517</v>
      </c>
      <c r="C4" s="125" t="s">
        <v>372</v>
      </c>
      <c r="D4" s="48"/>
      <c r="E4" s="49"/>
      <c r="F4" s="49"/>
      <c r="G4" s="50"/>
      <c r="H4" s="49"/>
      <c r="I4" s="50"/>
      <c r="J4" s="50"/>
    </row>
    <row r="5" spans="1:14" ht="43.5" x14ac:dyDescent="0.35">
      <c r="A5" s="46">
        <v>19.3</v>
      </c>
      <c r="B5" s="103" t="s">
        <v>373</v>
      </c>
      <c r="C5" s="125" t="s">
        <v>374</v>
      </c>
      <c r="D5" s="48"/>
      <c r="E5" s="49"/>
      <c r="F5" s="49"/>
      <c r="G5" s="50"/>
      <c r="H5" s="49"/>
      <c r="I5" s="50"/>
      <c r="J5" s="50"/>
    </row>
    <row r="6" spans="1:14" ht="15.5" x14ac:dyDescent="0.35">
      <c r="A6" s="75"/>
      <c r="B6" s="76" t="s">
        <v>375</v>
      </c>
      <c r="C6" s="76"/>
      <c r="D6" s="77"/>
      <c r="E6" s="78"/>
      <c r="F6" s="78"/>
      <c r="G6" s="79"/>
      <c r="H6" s="78"/>
      <c r="I6" s="79"/>
      <c r="J6" s="79"/>
    </row>
    <row r="7" spans="1:14" ht="43.5" x14ac:dyDescent="0.35">
      <c r="A7" s="46">
        <v>20.100000000000001</v>
      </c>
      <c r="B7" s="103" t="s">
        <v>376</v>
      </c>
      <c r="C7" s="125" t="s">
        <v>377</v>
      </c>
      <c r="D7" s="48"/>
      <c r="E7" s="49"/>
      <c r="F7" s="49"/>
      <c r="G7" s="50"/>
      <c r="H7" s="49"/>
      <c r="I7" s="50"/>
      <c r="J7" s="50"/>
    </row>
    <row r="8" spans="1:14" ht="43.5" x14ac:dyDescent="0.35">
      <c r="A8" s="46">
        <v>20.2</v>
      </c>
      <c r="B8" s="103" t="s">
        <v>378</v>
      </c>
      <c r="C8" s="101"/>
      <c r="D8" s="48"/>
      <c r="E8" s="49"/>
      <c r="F8" s="49"/>
      <c r="G8" s="50"/>
      <c r="H8" s="49"/>
      <c r="I8" s="50"/>
      <c r="J8" s="50"/>
    </row>
    <row r="9" spans="1:14" ht="15.5" x14ac:dyDescent="0.35">
      <c r="A9" s="75"/>
      <c r="B9" s="76" t="s">
        <v>379</v>
      </c>
      <c r="C9" s="76"/>
      <c r="D9" s="77"/>
      <c r="E9" s="78"/>
      <c r="F9" s="78"/>
      <c r="G9" s="79"/>
      <c r="H9" s="78"/>
      <c r="I9" s="79"/>
      <c r="J9" s="79"/>
    </row>
    <row r="10" spans="1:14" ht="58" x14ac:dyDescent="0.35">
      <c r="A10" s="74">
        <v>21.1</v>
      </c>
      <c r="B10" s="103" t="s">
        <v>380</v>
      </c>
      <c r="C10" s="125" t="s">
        <v>381</v>
      </c>
      <c r="D10" s="48" t="s">
        <v>212</v>
      </c>
      <c r="E10" s="49"/>
      <c r="F10" s="49"/>
      <c r="G10" s="50"/>
      <c r="H10" s="49"/>
      <c r="I10" s="50"/>
      <c r="J10" s="212" t="s">
        <v>382</v>
      </c>
    </row>
    <row r="11" spans="1:14" ht="29" x14ac:dyDescent="0.35">
      <c r="A11" s="74">
        <v>21.2</v>
      </c>
      <c r="B11" s="103" t="s">
        <v>383</v>
      </c>
      <c r="C11" s="125" t="s">
        <v>384</v>
      </c>
      <c r="D11" s="48"/>
      <c r="E11" s="49"/>
      <c r="F11" s="49"/>
      <c r="G11" s="50"/>
      <c r="H11" s="49"/>
      <c r="I11" s="50"/>
      <c r="J11" s="51" t="s">
        <v>230</v>
      </c>
    </row>
    <row r="12" spans="1:14" ht="43.5" x14ac:dyDescent="0.35">
      <c r="A12" s="74">
        <v>21.3</v>
      </c>
      <c r="B12" s="103" t="s">
        <v>385</v>
      </c>
      <c r="C12" s="125" t="s">
        <v>386</v>
      </c>
      <c r="D12" s="48"/>
      <c r="E12" s="49"/>
      <c r="F12" s="49"/>
      <c r="G12" s="50"/>
      <c r="H12" s="49"/>
      <c r="I12" s="50"/>
      <c r="J12" s="51"/>
    </row>
    <row r="13" spans="1:14" ht="43.5" x14ac:dyDescent="0.35">
      <c r="A13" s="74">
        <v>21.4</v>
      </c>
      <c r="B13" s="133" t="s">
        <v>387</v>
      </c>
      <c r="C13" s="101"/>
      <c r="D13" s="48"/>
      <c r="E13" s="49"/>
      <c r="F13" s="49"/>
      <c r="G13" s="50"/>
      <c r="H13" s="49"/>
      <c r="I13" s="50"/>
      <c r="J13" s="51" t="s">
        <v>271</v>
      </c>
    </row>
    <row r="14" spans="1:14" ht="43.5" x14ac:dyDescent="0.35">
      <c r="A14" s="74">
        <v>21.5</v>
      </c>
      <c r="B14" s="103" t="s">
        <v>388</v>
      </c>
      <c r="C14" s="125" t="s">
        <v>525</v>
      </c>
      <c r="D14" s="48"/>
      <c r="E14" s="49"/>
      <c r="F14" s="49"/>
      <c r="G14" s="50"/>
      <c r="H14" s="49"/>
      <c r="I14" s="50"/>
      <c r="J14" s="50"/>
    </row>
    <row r="15" spans="1:14" ht="58" x14ac:dyDescent="0.35">
      <c r="A15" s="74">
        <v>21.6</v>
      </c>
      <c r="B15" s="103" t="s">
        <v>389</v>
      </c>
      <c r="C15" s="125" t="s">
        <v>390</v>
      </c>
      <c r="D15" s="48" t="s">
        <v>212</v>
      </c>
      <c r="E15" s="49"/>
      <c r="F15" s="49"/>
      <c r="G15" s="50"/>
      <c r="H15" s="49"/>
      <c r="I15" s="50"/>
      <c r="J15" s="50"/>
    </row>
    <row r="16" spans="1:14" ht="29" x14ac:dyDescent="0.35">
      <c r="A16" s="74">
        <v>21.7</v>
      </c>
      <c r="B16" s="145" t="s">
        <v>391</v>
      </c>
      <c r="C16" s="125" t="s">
        <v>392</v>
      </c>
      <c r="D16" s="48"/>
      <c r="E16" s="49"/>
      <c r="F16" s="49"/>
      <c r="G16" s="50"/>
      <c r="H16" s="49"/>
      <c r="I16" s="50"/>
      <c r="J16" s="50"/>
    </row>
    <row r="17" spans="1:10" ht="15.5" x14ac:dyDescent="0.35">
      <c r="A17" s="75"/>
      <c r="B17" s="76" t="s">
        <v>393</v>
      </c>
      <c r="C17" s="76"/>
      <c r="D17" s="77"/>
      <c r="E17" s="78"/>
      <c r="F17" s="78"/>
      <c r="G17" s="79"/>
      <c r="H17" s="78"/>
      <c r="I17" s="79"/>
      <c r="J17" s="79"/>
    </row>
    <row r="18" spans="1:10" ht="43.5" x14ac:dyDescent="0.35">
      <c r="A18" s="46">
        <v>22.1</v>
      </c>
      <c r="B18" s="103" t="s">
        <v>394</v>
      </c>
      <c r="C18" s="125" t="s">
        <v>395</v>
      </c>
      <c r="D18" s="48"/>
      <c r="E18" s="49"/>
      <c r="F18" s="49"/>
      <c r="G18" s="50"/>
      <c r="H18" s="49"/>
      <c r="I18" s="50"/>
      <c r="J18" s="50"/>
    </row>
    <row r="19" spans="1:10" ht="72.5" x14ac:dyDescent="0.35">
      <c r="A19" s="46">
        <v>22.2</v>
      </c>
      <c r="B19" s="103" t="s">
        <v>396</v>
      </c>
      <c r="C19" s="125" t="s">
        <v>397</v>
      </c>
      <c r="D19" s="48"/>
      <c r="E19" s="49"/>
      <c r="F19" s="49"/>
      <c r="G19" s="50"/>
      <c r="H19" s="49"/>
      <c r="I19" s="50"/>
      <c r="J19" s="50"/>
    </row>
    <row r="20" spans="1:10" ht="43.5" x14ac:dyDescent="0.35">
      <c r="A20" s="46">
        <v>22.3</v>
      </c>
      <c r="B20" s="103" t="s">
        <v>398</v>
      </c>
      <c r="C20" s="125" t="s">
        <v>399</v>
      </c>
      <c r="D20" s="48"/>
      <c r="E20" s="49"/>
      <c r="F20" s="49"/>
      <c r="G20" s="50"/>
      <c r="H20" s="49"/>
      <c r="I20" s="50"/>
      <c r="J20" s="50"/>
    </row>
    <row r="21" spans="1:10" ht="29" x14ac:dyDescent="0.35">
      <c r="A21" s="46">
        <v>22.4</v>
      </c>
      <c r="B21" s="103" t="s">
        <v>400</v>
      </c>
      <c r="C21" s="125" t="s">
        <v>401</v>
      </c>
      <c r="D21" s="48" t="s">
        <v>212</v>
      </c>
      <c r="E21" s="49"/>
      <c r="F21" s="49"/>
      <c r="G21" s="50"/>
      <c r="H21" s="49"/>
      <c r="I21" s="50"/>
      <c r="J21" s="50"/>
    </row>
    <row r="22" spans="1:10" x14ac:dyDescent="0.35">
      <c r="A22" s="46">
        <v>22.5</v>
      </c>
      <c r="B22" s="103" t="s">
        <v>402</v>
      </c>
      <c r="C22" s="101"/>
      <c r="D22" s="48"/>
      <c r="E22" s="49"/>
      <c r="F22" s="49"/>
      <c r="G22" s="50"/>
      <c r="H22" s="49"/>
      <c r="I22" s="50"/>
      <c r="J22" s="50"/>
    </row>
    <row r="23" spans="1:10" s="139" customFormat="1" ht="43.5" x14ac:dyDescent="0.35">
      <c r="A23" s="151">
        <v>22.6</v>
      </c>
      <c r="B23" s="145" t="s">
        <v>403</v>
      </c>
      <c r="C23" s="150" t="s">
        <v>404</v>
      </c>
      <c r="D23" s="136"/>
      <c r="E23" s="49"/>
      <c r="F23" s="49"/>
      <c r="G23" s="138"/>
      <c r="H23" s="137"/>
      <c r="I23" s="138"/>
      <c r="J23" s="138"/>
    </row>
    <row r="24" spans="1:10" ht="15.5" x14ac:dyDescent="0.35">
      <c r="A24" s="75"/>
      <c r="B24" s="76" t="s">
        <v>405</v>
      </c>
      <c r="C24" s="76"/>
      <c r="D24" s="77"/>
      <c r="E24" s="78"/>
      <c r="F24" s="78"/>
      <c r="G24" s="79"/>
      <c r="H24" s="78"/>
      <c r="I24" s="79"/>
      <c r="J24" s="79"/>
    </row>
    <row r="25" spans="1:10" ht="29" x14ac:dyDescent="0.35">
      <c r="A25" s="46">
        <v>23.1</v>
      </c>
      <c r="B25" s="145" t="s">
        <v>406</v>
      </c>
      <c r="C25" s="125" t="s">
        <v>407</v>
      </c>
      <c r="D25" s="48" t="s">
        <v>212</v>
      </c>
      <c r="E25" s="49"/>
      <c r="F25" s="49"/>
      <c r="G25" s="50"/>
      <c r="H25" s="49"/>
      <c r="I25" s="50"/>
      <c r="J25" s="50"/>
    </row>
    <row r="26" spans="1:10" ht="29" x14ac:dyDescent="0.35">
      <c r="A26" s="46">
        <v>23.2</v>
      </c>
      <c r="B26" s="145" t="s">
        <v>408</v>
      </c>
      <c r="C26" s="125" t="s">
        <v>524</v>
      </c>
      <c r="D26" s="48" t="s">
        <v>207</v>
      </c>
      <c r="E26" s="49"/>
      <c r="F26" s="49"/>
      <c r="G26" s="50"/>
      <c r="H26" s="49"/>
      <c r="I26" s="50"/>
      <c r="J26" s="50"/>
    </row>
    <row r="27" spans="1:10" ht="43.5" x14ac:dyDescent="0.35">
      <c r="A27" s="46">
        <v>23.3</v>
      </c>
      <c r="B27" s="145" t="s">
        <v>409</v>
      </c>
      <c r="C27" s="152" t="s">
        <v>410</v>
      </c>
      <c r="D27" s="48" t="s">
        <v>212</v>
      </c>
      <c r="E27" s="49"/>
      <c r="F27" s="49"/>
      <c r="G27" s="50"/>
      <c r="H27" s="49"/>
      <c r="I27" s="50"/>
      <c r="J27" s="50"/>
    </row>
    <row r="28" spans="1:10" ht="29" x14ac:dyDescent="0.35">
      <c r="A28" s="46">
        <v>23.4</v>
      </c>
      <c r="B28" s="145" t="s">
        <v>411</v>
      </c>
      <c r="C28" s="101"/>
      <c r="D28" s="48"/>
      <c r="E28" s="49"/>
      <c r="F28" s="49"/>
      <c r="G28" s="50"/>
      <c r="H28" s="49"/>
      <c r="I28" s="50"/>
      <c r="J28" s="50"/>
    </row>
    <row r="29" spans="1:10" x14ac:dyDescent="0.35">
      <c r="A29" s="90"/>
      <c r="B29" s="87"/>
      <c r="C29" s="87"/>
      <c r="D29" s="60"/>
      <c r="E29" s="60"/>
      <c r="F29" s="60"/>
      <c r="G29" s="61"/>
      <c r="H29" s="61"/>
      <c r="I29" s="61"/>
      <c r="J29" s="61"/>
    </row>
    <row r="30" spans="1:10" x14ac:dyDescent="0.35">
      <c r="A30" s="91"/>
      <c r="B30" s="88"/>
      <c r="C30" s="88"/>
      <c r="D30" s="64"/>
      <c r="E30" s="64"/>
      <c r="F30" s="64"/>
      <c r="G30" s="65"/>
    </row>
    <row r="31" spans="1:10" x14ac:dyDescent="0.35">
      <c r="A31" s="91"/>
      <c r="B31" s="88"/>
      <c r="C31" s="88"/>
      <c r="D31" s="64"/>
      <c r="E31" s="68"/>
      <c r="F31" s="68"/>
      <c r="G31" s="65"/>
    </row>
  </sheetData>
  <conditionalFormatting sqref="A3:J3 A4 D4 E4:J5 A5:D5 A6:J6 A7:D7 E7:J8 A8 C8:D8 A9:J17 A18:D19 E18:J23 D20 A20:A22 C21:D22 A23:D23 A24:J24 D25 A25:A26 E25:J28 C26:D26 A27:B27 D27 A28 C28:D28">
    <cfRule type="expression" dxfId="5" priority="1">
      <formula>AND($H3&gt;2,$E3="y")</formula>
    </cfRule>
    <cfRule type="expression" dxfId="4" priority="2">
      <formula>$E3="n"</formula>
    </cfRule>
  </conditionalFormatting>
  <dataValidations count="2">
    <dataValidation type="list" allowBlank="1" showInputMessage="1" showErrorMessage="1" errorTitle="Invalid Entry" error="Please input a number between 0 and 4 or make a selection from the drop down list." prompt="Please use the drop down to select a number where:_x000a_0 = no review_x000a_1 = minor review_x000a_4 = major review" sqref="H7:H8 H10:H16 H18:H23 H3:H5 H25:H28" xr:uid="{00000000-0002-0000-0700-000001000000}">
      <formula1>"0,1,2,3,4"</formula1>
      <formula2>0</formula2>
    </dataValidation>
    <dataValidation type="list" allowBlank="1" showInputMessage="1" showErrorMessage="1" errorTitle="Invalid entry" error="Please enter a &quot;y&quot; or &quot;n&quot;, or choose an option from the drop down. " prompt="Please indicate whether you have this policy by selecting an option from the drop down." sqref="E7:E8 E10:E16 E18:E23 E25:E28 E3:E5" xr:uid="{F4BA7D50-F1F1-4EF4-AC75-02BE97560556}">
      <formula1>"Y,N,N/A"</formula1>
    </dataValidation>
  </dataValidations>
  <hyperlinks>
    <hyperlink ref="J11" r:id="rId1" xr:uid="{00000000-0004-0000-0700-000000000000}"/>
    <hyperlink ref="J13" r:id="rId2" xr:uid="{00000000-0004-0000-0700-000001000000}"/>
    <hyperlink ref="J10" r:id="rId3" xr:uid="{02800BB1-4521-4656-A46E-C460D2E39C0A}"/>
  </hyperlinks>
  <pageMargins left="0.7" right="0.7" top="0.75" bottom="0.75" header="0.511811023622047" footer="0.511811023622047"/>
  <pageSetup orientation="portrait" horizontalDpi="300" verticalDpi="30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topLeftCell="A5" zoomScaleNormal="100" zoomScalePageLayoutView="60" workbookViewId="0">
      <selection activeCell="E15" sqref="E15"/>
    </sheetView>
  </sheetViews>
  <sheetFormatPr defaultColWidth="8.7265625" defaultRowHeight="14.5" x14ac:dyDescent="0.35"/>
  <cols>
    <col min="1" max="1" width="6" style="84" customWidth="1"/>
    <col min="2" max="2" width="75.7265625" customWidth="1"/>
    <col min="3" max="3" width="61.54296875" customWidth="1"/>
    <col min="4" max="4" width="10.54296875" style="35" customWidth="1"/>
    <col min="5" max="6" width="17.54296875" style="35" customWidth="1"/>
    <col min="7" max="7" width="24.81640625" style="36" customWidth="1"/>
    <col min="8" max="8" width="16" style="35" customWidth="1"/>
    <col min="9" max="10" width="24.81640625" style="36" customWidth="1"/>
  </cols>
  <sheetData>
    <row r="1" spans="1:14" ht="45.5" x14ac:dyDescent="0.35">
      <c r="A1" s="85"/>
      <c r="B1" s="38" t="s">
        <v>509</v>
      </c>
      <c r="C1" s="39" t="s">
        <v>511</v>
      </c>
      <c r="D1" s="39" t="s">
        <v>200</v>
      </c>
      <c r="E1" s="39" t="s">
        <v>201</v>
      </c>
      <c r="F1" s="39" t="s">
        <v>507</v>
      </c>
      <c r="G1" s="39" t="s">
        <v>508</v>
      </c>
      <c r="H1" s="39" t="s">
        <v>202</v>
      </c>
      <c r="I1" s="39" t="s">
        <v>203</v>
      </c>
      <c r="J1" s="39" t="s">
        <v>204</v>
      </c>
      <c r="K1" s="6"/>
      <c r="L1" s="6"/>
      <c r="M1" s="6"/>
      <c r="N1" s="6"/>
    </row>
    <row r="2" spans="1:14" ht="15.5" x14ac:dyDescent="0.35">
      <c r="A2" s="92"/>
      <c r="B2" s="70" t="s">
        <v>412</v>
      </c>
      <c r="C2" s="70"/>
      <c r="D2" s="93"/>
      <c r="E2" s="93"/>
      <c r="F2" s="93"/>
      <c r="G2" s="94"/>
      <c r="H2" s="93"/>
      <c r="I2" s="94"/>
      <c r="J2" s="94"/>
      <c r="K2" s="6"/>
      <c r="L2" s="6"/>
      <c r="M2" s="6"/>
      <c r="N2" s="6"/>
    </row>
    <row r="3" spans="1:14" ht="29" x14ac:dyDescent="0.35">
      <c r="A3" s="74">
        <v>24.1</v>
      </c>
      <c r="B3" s="101" t="s">
        <v>518</v>
      </c>
      <c r="C3" s="125" t="s">
        <v>413</v>
      </c>
      <c r="D3" s="48"/>
      <c r="E3" s="49"/>
      <c r="F3" s="49"/>
      <c r="G3" s="50"/>
      <c r="H3" s="49"/>
      <c r="I3" s="50"/>
      <c r="J3" s="50"/>
    </row>
    <row r="4" spans="1:14" ht="43.5" x14ac:dyDescent="0.35">
      <c r="A4" s="74">
        <v>24.2</v>
      </c>
      <c r="B4" s="101" t="s">
        <v>414</v>
      </c>
      <c r="C4" s="135" t="s">
        <v>415</v>
      </c>
      <c r="D4" s="48"/>
      <c r="E4" s="49"/>
      <c r="F4" s="49"/>
      <c r="G4" s="50"/>
      <c r="H4" s="49"/>
      <c r="I4" s="50"/>
      <c r="J4" s="50"/>
    </row>
    <row r="5" spans="1:14" ht="29" x14ac:dyDescent="0.35">
      <c r="A5" s="74">
        <v>24.3</v>
      </c>
      <c r="B5" s="101" t="s">
        <v>416</v>
      </c>
      <c r="C5" s="101"/>
      <c r="D5" s="48"/>
      <c r="E5" s="49"/>
      <c r="F5" s="49"/>
      <c r="G5" s="50"/>
      <c r="H5" s="49"/>
      <c r="I5" s="50"/>
      <c r="J5" s="50"/>
    </row>
    <row r="6" spans="1:14" ht="43.5" x14ac:dyDescent="0.35">
      <c r="A6" s="74">
        <v>24.4</v>
      </c>
      <c r="B6" s="153" t="s">
        <v>417</v>
      </c>
      <c r="C6" s="135" t="s">
        <v>418</v>
      </c>
      <c r="D6" s="48" t="s">
        <v>212</v>
      </c>
      <c r="E6" s="49"/>
      <c r="F6" s="49"/>
      <c r="G6" s="50"/>
      <c r="H6" s="49"/>
      <c r="I6" s="50"/>
      <c r="J6" s="50"/>
    </row>
    <row r="7" spans="1:14" ht="29" x14ac:dyDescent="0.35">
      <c r="A7" s="74">
        <v>24.5</v>
      </c>
      <c r="B7" s="150" t="s">
        <v>419</v>
      </c>
      <c r="C7" s="135" t="s">
        <v>420</v>
      </c>
      <c r="D7" s="48"/>
      <c r="E7" s="49"/>
      <c r="F7" s="49"/>
      <c r="G7" s="50"/>
      <c r="H7" s="49"/>
      <c r="I7" s="50"/>
      <c r="J7" s="50"/>
    </row>
    <row r="8" spans="1:14" ht="29" x14ac:dyDescent="0.35">
      <c r="A8" s="74">
        <v>24.6</v>
      </c>
      <c r="B8" s="101" t="s">
        <v>421</v>
      </c>
      <c r="C8" s="101"/>
      <c r="D8" s="48"/>
      <c r="E8" s="49"/>
      <c r="F8" s="49"/>
      <c r="G8" s="50"/>
      <c r="H8" s="49"/>
      <c r="I8" s="50"/>
      <c r="J8" s="50"/>
    </row>
    <row r="9" spans="1:14" ht="29" x14ac:dyDescent="0.35">
      <c r="A9" s="74">
        <v>24.7</v>
      </c>
      <c r="B9" s="101" t="s">
        <v>422</v>
      </c>
      <c r="C9" s="135" t="s">
        <v>423</v>
      </c>
      <c r="D9" s="48"/>
      <c r="E9" s="49"/>
      <c r="F9" s="49"/>
      <c r="G9" s="50"/>
      <c r="H9" s="49"/>
      <c r="I9" s="50"/>
      <c r="J9" s="50"/>
    </row>
    <row r="10" spans="1:14" ht="43.5" x14ac:dyDescent="0.35">
      <c r="A10" s="74">
        <v>24.8</v>
      </c>
      <c r="B10" s="101" t="s">
        <v>424</v>
      </c>
      <c r="C10" s="101"/>
      <c r="D10" s="95"/>
      <c r="E10" s="49"/>
      <c r="F10" s="49"/>
      <c r="G10" s="50"/>
      <c r="H10" s="49"/>
      <c r="I10" s="50"/>
      <c r="J10" s="50"/>
    </row>
    <row r="11" spans="1:14" ht="29" x14ac:dyDescent="0.35">
      <c r="A11" s="74">
        <v>24.9</v>
      </c>
      <c r="B11" s="101" t="s">
        <v>425</v>
      </c>
      <c r="C11" s="101"/>
      <c r="D11" s="48"/>
      <c r="E11" s="49"/>
      <c r="F11" s="49"/>
      <c r="G11" s="50"/>
      <c r="H11" s="49"/>
      <c r="I11" s="50"/>
      <c r="J11" s="50"/>
    </row>
    <row r="12" spans="1:14" ht="58" x14ac:dyDescent="0.35">
      <c r="A12" s="96">
        <v>24.1</v>
      </c>
      <c r="B12" s="101" t="s">
        <v>426</v>
      </c>
      <c r="C12" s="135" t="s">
        <v>523</v>
      </c>
      <c r="D12" s="48"/>
      <c r="E12" s="49"/>
      <c r="F12" s="49"/>
      <c r="G12" s="50"/>
      <c r="H12" s="49"/>
      <c r="I12" s="50"/>
      <c r="J12" s="50"/>
    </row>
    <row r="13" spans="1:14" ht="15.5" x14ac:dyDescent="0.35">
      <c r="A13" s="75"/>
      <c r="B13" s="76" t="s">
        <v>427</v>
      </c>
      <c r="C13" s="76"/>
      <c r="D13" s="77"/>
      <c r="E13" s="78"/>
      <c r="F13" s="78"/>
      <c r="G13" s="79"/>
      <c r="H13" s="78"/>
      <c r="I13" s="79"/>
      <c r="J13" s="79"/>
    </row>
    <row r="14" spans="1:14" ht="29" x14ac:dyDescent="0.35">
      <c r="A14" s="46">
        <v>25.1</v>
      </c>
      <c r="B14" s="101" t="s">
        <v>428</v>
      </c>
      <c r="C14" s="101"/>
      <c r="D14" s="48" t="s">
        <v>212</v>
      </c>
      <c r="E14" s="49"/>
      <c r="F14" s="49"/>
      <c r="G14" s="50"/>
      <c r="H14" s="49"/>
      <c r="I14" s="50"/>
      <c r="J14" s="50"/>
    </row>
    <row r="15" spans="1:14" x14ac:dyDescent="0.35">
      <c r="A15" s="46">
        <v>25.2</v>
      </c>
      <c r="B15" s="101" t="s">
        <v>429</v>
      </c>
      <c r="C15" s="101"/>
      <c r="D15" s="48" t="s">
        <v>212</v>
      </c>
      <c r="E15" s="49"/>
      <c r="F15" s="49"/>
      <c r="G15" s="50"/>
      <c r="H15" s="49"/>
      <c r="I15" s="50"/>
      <c r="J15" s="50"/>
    </row>
    <row r="16" spans="1:14" ht="29" x14ac:dyDescent="0.35">
      <c r="A16" s="74">
        <v>25.3</v>
      </c>
      <c r="B16" s="101" t="s">
        <v>430</v>
      </c>
      <c r="C16" s="101"/>
      <c r="D16" s="48" t="s">
        <v>212</v>
      </c>
      <c r="E16" s="49"/>
      <c r="F16" s="49"/>
      <c r="G16" s="50"/>
      <c r="H16" s="49"/>
      <c r="I16" s="50"/>
      <c r="J16" s="50"/>
    </row>
    <row r="17" spans="1:10" x14ac:dyDescent="0.35">
      <c r="A17" s="74">
        <v>25.4</v>
      </c>
      <c r="B17" s="101" t="s">
        <v>431</v>
      </c>
      <c r="C17" s="101"/>
      <c r="D17" s="48" t="s">
        <v>212</v>
      </c>
      <c r="E17" s="49"/>
      <c r="F17" s="49"/>
      <c r="G17" s="50"/>
      <c r="H17" s="49"/>
      <c r="I17" s="50"/>
      <c r="J17" s="50"/>
    </row>
    <row r="18" spans="1:10" x14ac:dyDescent="0.35">
      <c r="A18" s="74">
        <v>25.5</v>
      </c>
      <c r="B18" s="101" t="s">
        <v>432</v>
      </c>
      <c r="C18" s="101"/>
      <c r="D18" s="48"/>
      <c r="E18" s="49"/>
      <c r="F18" s="49"/>
      <c r="G18" s="50"/>
      <c r="H18" s="49"/>
      <c r="I18" s="50"/>
      <c r="J18" s="50"/>
    </row>
    <row r="19" spans="1:10" x14ac:dyDescent="0.35">
      <c r="A19" s="74">
        <v>25.6</v>
      </c>
      <c r="B19" s="101" t="s">
        <v>433</v>
      </c>
      <c r="C19" s="101"/>
      <c r="D19" s="48"/>
      <c r="E19" s="49"/>
      <c r="F19" s="49"/>
      <c r="G19" s="50"/>
      <c r="H19" s="49"/>
      <c r="I19" s="50"/>
      <c r="J19" s="50"/>
    </row>
    <row r="20" spans="1:10" x14ac:dyDescent="0.35">
      <c r="A20" s="74">
        <v>25.7</v>
      </c>
      <c r="B20" s="101" t="s">
        <v>434</v>
      </c>
      <c r="C20" s="101"/>
      <c r="D20" s="48"/>
      <c r="E20" s="49"/>
      <c r="F20" s="49"/>
      <c r="G20" s="50"/>
      <c r="H20" s="49"/>
      <c r="I20" s="50"/>
      <c r="J20" s="50"/>
    </row>
    <row r="21" spans="1:10" ht="15.5" x14ac:dyDescent="0.35">
      <c r="A21" s="75"/>
      <c r="B21" s="76" t="s">
        <v>435</v>
      </c>
      <c r="C21" s="76"/>
      <c r="D21" s="77"/>
      <c r="E21" s="78"/>
      <c r="F21" s="78"/>
      <c r="G21" s="79"/>
      <c r="H21" s="78"/>
      <c r="I21" s="79"/>
      <c r="J21" s="79"/>
    </row>
    <row r="22" spans="1:10" ht="72.5" x14ac:dyDescent="0.35">
      <c r="A22" s="46">
        <v>26.1</v>
      </c>
      <c r="B22" s="101" t="s">
        <v>436</v>
      </c>
      <c r="C22" s="101"/>
      <c r="D22" s="48" t="s">
        <v>212</v>
      </c>
      <c r="E22" s="49"/>
      <c r="F22" s="49"/>
      <c r="G22" s="50"/>
      <c r="H22" s="49"/>
      <c r="I22" s="50"/>
      <c r="J22" s="50"/>
    </row>
    <row r="23" spans="1:10" ht="29" x14ac:dyDescent="0.35">
      <c r="A23" s="46">
        <v>26.2</v>
      </c>
      <c r="B23" s="101" t="s">
        <v>437</v>
      </c>
      <c r="C23" s="101"/>
      <c r="D23" s="48" t="s">
        <v>212</v>
      </c>
      <c r="E23" s="49"/>
      <c r="F23" s="49"/>
      <c r="G23" s="50"/>
      <c r="H23" s="49"/>
      <c r="I23" s="50"/>
      <c r="J23" s="50"/>
    </row>
    <row r="24" spans="1:10" x14ac:dyDescent="0.35">
      <c r="A24" s="46">
        <v>26.3</v>
      </c>
      <c r="B24" s="101" t="s">
        <v>438</v>
      </c>
      <c r="C24" s="101"/>
      <c r="D24" s="48"/>
      <c r="E24" s="49"/>
      <c r="F24" s="49"/>
      <c r="G24" s="50"/>
      <c r="H24" s="49"/>
      <c r="I24" s="50"/>
      <c r="J24" s="50"/>
    </row>
    <row r="25" spans="1:10" ht="29" x14ac:dyDescent="0.35">
      <c r="A25" s="46">
        <v>26.4</v>
      </c>
      <c r="B25" s="101" t="s">
        <v>439</v>
      </c>
      <c r="C25" s="135" t="s">
        <v>440</v>
      </c>
      <c r="D25" s="48"/>
      <c r="E25" s="49"/>
      <c r="F25" s="49"/>
      <c r="G25" s="50"/>
      <c r="H25" s="49"/>
      <c r="I25" s="50"/>
      <c r="J25" s="50"/>
    </row>
    <row r="26" spans="1:10" ht="29" x14ac:dyDescent="0.35">
      <c r="A26" s="74">
        <v>26.5</v>
      </c>
      <c r="B26" s="101" t="s">
        <v>441</v>
      </c>
      <c r="C26" s="135" t="s">
        <v>442</v>
      </c>
      <c r="D26" s="48"/>
      <c r="E26" s="49"/>
      <c r="F26" s="49"/>
      <c r="G26" s="50"/>
      <c r="H26" s="49"/>
      <c r="I26" s="50"/>
      <c r="J26" s="50"/>
    </row>
    <row r="27" spans="1:10" x14ac:dyDescent="0.35">
      <c r="A27" s="90"/>
      <c r="B27" s="87"/>
      <c r="C27" s="87"/>
      <c r="D27" s="60"/>
      <c r="E27" s="60"/>
      <c r="F27" s="60"/>
      <c r="G27" s="61"/>
      <c r="H27" s="61"/>
      <c r="I27" s="61"/>
      <c r="J27" s="61"/>
    </row>
    <row r="28" spans="1:10" x14ac:dyDescent="0.35">
      <c r="A28" s="91"/>
      <c r="B28" s="88"/>
      <c r="C28" s="88"/>
      <c r="D28" s="64"/>
      <c r="E28" s="64"/>
      <c r="F28" s="64"/>
      <c r="G28" s="65"/>
      <c r="H28" s="64"/>
    </row>
    <row r="29" spans="1:10" x14ac:dyDescent="0.35">
      <c r="A29" s="91"/>
      <c r="B29" s="88"/>
      <c r="C29" s="88"/>
      <c r="D29" s="64"/>
      <c r="E29" s="68"/>
      <c r="F29" s="68"/>
      <c r="G29" s="65"/>
      <c r="H29" s="64"/>
    </row>
  </sheetData>
  <conditionalFormatting sqref="C3:J3 A3:A4 D4 E4:J12 A5:D5 A6:A7 D6:D7 A8:D8 A9 D9 A10:D11 A12 D12 A13:J21 A22:D24 E22:J26 A25:B25 D25:D26 A26 A27:J27">
    <cfRule type="expression" dxfId="3" priority="1">
      <formula>AND($H3&gt;2,$E3="y")</formula>
    </cfRule>
    <cfRule type="expression" dxfId="2" priority="2">
      <formula>$E3="n"</formula>
    </cfRule>
  </conditionalFormatting>
  <dataValidations count="2">
    <dataValidation type="list" allowBlank="1" showInputMessage="1" showErrorMessage="1" errorTitle="Invalid Entry" error="Please input a number between 0 and 4 or make a selection from the drop down list." prompt="Please use the drop down to select a number where:_x000a_0 = no review_x000a_1 = minor review_x000a_4 = major review" sqref="H3:H12 H14:H20 H22:H26" xr:uid="{00000000-0002-0000-0800-000001000000}">
      <formula1>"0,1,2,3,4"</formula1>
      <formula2>0</formula2>
    </dataValidation>
    <dataValidation type="list" allowBlank="1" showInputMessage="1" showErrorMessage="1" errorTitle="Invalid entry" error="Please enter a &quot;y&quot; or &quot;n&quot;, or choose an option from the drop down. " prompt="Please indicate whether you have this policy by selecting an option from the drop down." sqref="E3:E12 E22:E26 E14:E20" xr:uid="{FCD85347-DB40-4120-B376-C1454F15121C}">
      <formula1>"Y,N,N/A"</formula1>
    </dataValidation>
  </dataValidations>
  <pageMargins left="0.7" right="0.7" top="0.75" bottom="0.75" header="0.511811023622047" footer="0.511811023622047"/>
  <pageSetup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82032a-04ca-4d49-807c-2b96cd67f7e7" xsi:nil="true"/>
    <lcf76f155ced4ddcb4097134ff3c332f xmlns="4cdf4cc7-9416-4920-9c50-c6e73ed5c88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E412C07988EB49BC116B848E376284" ma:contentTypeVersion="15" ma:contentTypeDescription="Create a new document." ma:contentTypeScope="" ma:versionID="b0686f17d673f52182419878286e8389">
  <xsd:schema xmlns:xsd="http://www.w3.org/2001/XMLSchema" xmlns:xs="http://www.w3.org/2001/XMLSchema" xmlns:p="http://schemas.microsoft.com/office/2006/metadata/properties" xmlns:ns2="4cdf4cc7-9416-4920-9c50-c6e73ed5c88b" xmlns:ns3="8782032a-04ca-4d49-807c-2b96cd67f7e7" targetNamespace="http://schemas.microsoft.com/office/2006/metadata/properties" ma:root="true" ma:fieldsID="29f3bc93b90dd2e46433cdb84c20b031" ns2:_="" ns3:_="">
    <xsd:import namespace="4cdf4cc7-9416-4920-9c50-c6e73ed5c88b"/>
    <xsd:import namespace="8782032a-04ca-4d49-807c-2b96cd67f7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f4cc7-9416-4920-9c50-c6e73ed5c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d56fd0c-eb04-410d-a7c5-f57c3381b4f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82032a-04ca-4d49-807c-2b96cd67f7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0c29ad7-7ee2-4977-9b45-917b4a9bc589}" ma:internalName="TaxCatchAll" ma:showField="CatchAllData" ma:web="8782032a-04ca-4d49-807c-2b96cd67f7e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EF7F20-D8FB-4931-B195-5D27CB1C9961}">
  <ds:schemaRefs>
    <ds:schemaRef ds:uri="http://schemas.microsoft.com/office/2006/metadata/properties"/>
    <ds:schemaRef ds:uri="http://schemas.microsoft.com/office/infopath/2007/PartnerControls"/>
    <ds:schemaRef ds:uri="8782032a-04ca-4d49-807c-2b96cd67f7e7"/>
    <ds:schemaRef ds:uri="4cdf4cc7-9416-4920-9c50-c6e73ed5c88b"/>
  </ds:schemaRefs>
</ds:datastoreItem>
</file>

<file path=customXml/itemProps2.xml><?xml version="1.0" encoding="utf-8"?>
<ds:datastoreItem xmlns:ds="http://schemas.openxmlformats.org/officeDocument/2006/customXml" ds:itemID="{AC2ACDFB-3C5B-4223-9E35-B374AF470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f4cc7-9416-4920-9c50-c6e73ed5c88b"/>
    <ds:schemaRef ds:uri="8782032a-04ca-4d49-807c-2b96cd67f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C0C181-A572-45BF-89BA-A3AAF8AA1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Instructions</vt:lpstr>
      <vt:lpstr>Summary</vt:lpstr>
      <vt:lpstr>calculations</vt:lpstr>
      <vt:lpstr>Area 1 Governance &amp; Admin</vt:lpstr>
      <vt:lpstr>Area 2 Planning Docs &amp; Process</vt:lpstr>
      <vt:lpstr>Area 3 Policy</vt:lpstr>
      <vt:lpstr>Area 4 Personnel &amp; HR</vt:lpstr>
      <vt:lpstr>Area 5 General</vt:lpstr>
      <vt:lpstr>Area 6 Collections &amp; Services</vt:lpstr>
      <vt:lpstr>Area 7 Physical &amp; Facilities</vt:lpstr>
      <vt:lpstr>'Area 5 General'!_Hlk36461406</vt:lpstr>
      <vt:lpstr>Instructions!Print_Area</vt:lpstr>
      <vt:lpstr>Summary!Print_Area</vt:lpstr>
      <vt:lpstr>Summary!Print_Titles</vt:lpstr>
      <vt:lpstr>see_details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Franz Greenfield</dc:creator>
  <cp:keywords/>
  <dc:description/>
  <cp:lastModifiedBy>Allison Pilon</cp:lastModifiedBy>
  <cp:revision>0</cp:revision>
  <dcterms:created xsi:type="dcterms:W3CDTF">2015-06-05T18:17:20Z</dcterms:created>
  <dcterms:modified xsi:type="dcterms:W3CDTF">2026-02-26T13:50:35Z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0x010100A3E412C07988EB49BC116B848E376284</vt:lpwstr>
  </property>
  <property fmtid="{D5CDD505-2E9C-101B-9397-08002B2CF9AE}" pid="3" name="MediaServiceImageTags">
    <vt:lpwstr/>
  </property>
</Properties>
</file>